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proffitt\Desktop\"/>
    </mc:Choice>
  </mc:AlternateContent>
  <xr:revisionPtr revIDLastSave="0" documentId="13_ncr:1_{666019A2-8026-4377-A21E-11E2B6BB3631}" xr6:coauthVersionLast="47" xr6:coauthVersionMax="47" xr10:uidLastSave="{00000000-0000-0000-0000-000000000000}"/>
  <bookViews>
    <workbookView xWindow="-120" yWindow="-120" windowWidth="29040" windowHeight="15720" xr2:uid="{27632814-5647-40EE-9847-793F6BD40898}"/>
  </bookViews>
  <sheets>
    <sheet name="Fall 26-Spring 27 Hourly Rates" sheetId="1" r:id="rId1"/>
  </sheets>
  <definedNames>
    <definedName name="_xlnm.Print_Area" localSheetId="0">'Fall 26-Spring 27 Hourly Rates'!$A$5:$V$326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9" i="1" l="1"/>
  <c r="K323" i="1"/>
  <c r="J323" i="1"/>
  <c r="E323" i="1"/>
  <c r="J322" i="1"/>
  <c r="K322" i="1" s="1"/>
  <c r="E322" i="1"/>
  <c r="K321" i="1"/>
  <c r="I321" i="1"/>
  <c r="J321" i="1" s="1"/>
  <c r="E321" i="1"/>
  <c r="D321" i="1"/>
  <c r="I320" i="1"/>
  <c r="J320" i="1" s="1"/>
  <c r="E320" i="1"/>
  <c r="D320" i="1"/>
  <c r="I319" i="1"/>
  <c r="J319" i="1" s="1"/>
  <c r="E319" i="1"/>
  <c r="D319" i="1"/>
  <c r="I318" i="1"/>
  <c r="J318" i="1" s="1"/>
  <c r="E318" i="1"/>
  <c r="D318" i="1"/>
  <c r="I317" i="1"/>
  <c r="J317" i="1" s="1"/>
  <c r="E317" i="1"/>
  <c r="D317" i="1"/>
  <c r="I316" i="1"/>
  <c r="J316" i="1" s="1"/>
  <c r="E316" i="1"/>
  <c r="D316" i="1"/>
  <c r="R315" i="1"/>
  <c r="J315" i="1"/>
  <c r="I315" i="1"/>
  <c r="D315" i="1"/>
  <c r="E315" i="1" s="1"/>
  <c r="J310" i="1"/>
  <c r="I310" i="1"/>
  <c r="I309" i="1"/>
  <c r="J309" i="1" s="1"/>
  <c r="H309" i="1"/>
  <c r="H310" i="1" s="1"/>
  <c r="J308" i="1"/>
  <c r="I308" i="1"/>
  <c r="J307" i="1"/>
  <c r="I307" i="1"/>
  <c r="I306" i="1"/>
  <c r="J306" i="1" s="1"/>
  <c r="J305" i="1"/>
  <c r="I305" i="1"/>
  <c r="J304" i="1"/>
  <c r="I304" i="1"/>
  <c r="J303" i="1"/>
  <c r="I303" i="1"/>
  <c r="I302" i="1"/>
  <c r="J302" i="1" s="1"/>
  <c r="H302" i="1"/>
  <c r="H303" i="1" s="1"/>
  <c r="H304" i="1" s="1"/>
  <c r="H305" i="1" s="1"/>
  <c r="H306" i="1" s="1"/>
  <c r="H307" i="1" s="1"/>
  <c r="J301" i="1"/>
  <c r="I301" i="1"/>
  <c r="H301" i="1"/>
  <c r="I300" i="1"/>
  <c r="J300" i="1" s="1"/>
  <c r="H300" i="1"/>
  <c r="E295" i="1"/>
  <c r="E294" i="1"/>
  <c r="E293" i="1"/>
  <c r="E292" i="1"/>
  <c r="E291" i="1"/>
  <c r="E290" i="1"/>
  <c r="E289" i="1"/>
  <c r="E286" i="1"/>
  <c r="E285" i="1"/>
  <c r="E284" i="1"/>
  <c r="E283" i="1"/>
  <c r="E282" i="1"/>
  <c r="E281" i="1"/>
  <c r="E280" i="1"/>
  <c r="F277" i="1"/>
  <c r="D277" i="1"/>
  <c r="K276" i="1"/>
  <c r="C276" i="1"/>
  <c r="F276" i="1" s="1"/>
  <c r="M271" i="1"/>
  <c r="M270" i="1"/>
  <c r="M269" i="1"/>
  <c r="M268" i="1"/>
  <c r="M267" i="1"/>
  <c r="M266" i="1"/>
  <c r="M265" i="1"/>
  <c r="E264" i="1"/>
  <c r="M262" i="1"/>
  <c r="E262" i="1"/>
  <c r="E271" i="1" s="1"/>
  <c r="M261" i="1"/>
  <c r="M260" i="1"/>
  <c r="M259" i="1"/>
  <c r="E259" i="1"/>
  <c r="E268" i="1" s="1"/>
  <c r="M258" i="1"/>
  <c r="M257" i="1"/>
  <c r="E257" i="1"/>
  <c r="E266" i="1" s="1"/>
  <c r="M256" i="1"/>
  <c r="E255" i="1"/>
  <c r="E260" i="1" s="1"/>
  <c r="E269" i="1" s="1"/>
  <c r="O253" i="1"/>
  <c r="K253" i="1"/>
  <c r="K277" i="1" s="1"/>
  <c r="F253" i="1"/>
  <c r="D253" i="1"/>
  <c r="K252" i="1"/>
  <c r="C252" i="1"/>
  <c r="F252" i="1" s="1"/>
  <c r="P247" i="1"/>
  <c r="M247" i="1"/>
  <c r="M246" i="1"/>
  <c r="M245" i="1"/>
  <c r="P244" i="1"/>
  <c r="M244" i="1"/>
  <c r="M243" i="1"/>
  <c r="M242" i="1"/>
  <c r="M241" i="1"/>
  <c r="P238" i="1"/>
  <c r="M238" i="1"/>
  <c r="P237" i="1"/>
  <c r="P246" i="1" s="1"/>
  <c r="M237" i="1"/>
  <c r="P236" i="1"/>
  <c r="P245" i="1" s="1"/>
  <c r="M236" i="1"/>
  <c r="P235" i="1"/>
  <c r="M235" i="1"/>
  <c r="P234" i="1"/>
  <c r="P243" i="1" s="1"/>
  <c r="M234" i="1"/>
  <c r="P233" i="1"/>
  <c r="P242" i="1" s="1"/>
  <c r="M233" i="1"/>
  <c r="E233" i="1"/>
  <c r="E242" i="1" s="1"/>
  <c r="P232" i="1"/>
  <c r="P241" i="1" s="1"/>
  <c r="M232" i="1"/>
  <c r="E231" i="1"/>
  <c r="E236" i="1" s="1"/>
  <c r="E245" i="1" s="1"/>
  <c r="Q229" i="1"/>
  <c r="O229" i="1"/>
  <c r="K229" i="1"/>
  <c r="G229" i="1"/>
  <c r="D229" i="1"/>
  <c r="F229" i="1" s="1"/>
  <c r="Q228" i="1"/>
  <c r="L228" i="1"/>
  <c r="K228" i="1"/>
  <c r="H228" i="1"/>
  <c r="H229" i="1" s="1"/>
  <c r="G228" i="1"/>
  <c r="F228" i="1"/>
  <c r="C228" i="1"/>
  <c r="M223" i="1"/>
  <c r="E223" i="1"/>
  <c r="M222" i="1"/>
  <c r="E222" i="1"/>
  <c r="M221" i="1"/>
  <c r="E221" i="1"/>
  <c r="M220" i="1"/>
  <c r="E220" i="1"/>
  <c r="M219" i="1"/>
  <c r="E219" i="1"/>
  <c r="M218" i="1"/>
  <c r="E218" i="1"/>
  <c r="M217" i="1"/>
  <c r="E217" i="1"/>
  <c r="M214" i="1"/>
  <c r="E214" i="1"/>
  <c r="M213" i="1"/>
  <c r="E213" i="1"/>
  <c r="M212" i="1"/>
  <c r="E212" i="1"/>
  <c r="M211" i="1"/>
  <c r="E211" i="1"/>
  <c r="M210" i="1"/>
  <c r="E210" i="1"/>
  <c r="M209" i="1"/>
  <c r="E209" i="1"/>
  <c r="M208" i="1"/>
  <c r="E208" i="1"/>
  <c r="O205" i="1"/>
  <c r="K205" i="1"/>
  <c r="F205" i="1"/>
  <c r="D205" i="1"/>
  <c r="K204" i="1"/>
  <c r="C204" i="1"/>
  <c r="F204" i="1" s="1"/>
  <c r="M199" i="1"/>
  <c r="M198" i="1"/>
  <c r="M197" i="1"/>
  <c r="M196" i="1"/>
  <c r="M195" i="1"/>
  <c r="M194" i="1"/>
  <c r="M193" i="1"/>
  <c r="M190" i="1"/>
  <c r="M189" i="1"/>
  <c r="M188" i="1"/>
  <c r="M187" i="1"/>
  <c r="M186" i="1"/>
  <c r="M185" i="1"/>
  <c r="E185" i="1"/>
  <c r="E194" i="1" s="1"/>
  <c r="M184" i="1"/>
  <c r="E183" i="1"/>
  <c r="O181" i="1"/>
  <c r="K181" i="1"/>
  <c r="F181" i="1"/>
  <c r="D181" i="1"/>
  <c r="K180" i="1"/>
  <c r="C180" i="1"/>
  <c r="F180" i="1" s="1"/>
  <c r="P172" i="1"/>
  <c r="P196" i="1" s="1"/>
  <c r="P220" i="1" s="1"/>
  <c r="P268" i="1" s="1"/>
  <c r="P171" i="1"/>
  <c r="P195" i="1" s="1"/>
  <c r="P219" i="1" s="1"/>
  <c r="P267" i="1" s="1"/>
  <c r="E168" i="1"/>
  <c r="E165" i="1"/>
  <c r="E174" i="1" s="1"/>
  <c r="E162" i="1"/>
  <c r="E171" i="1" s="1"/>
  <c r="E159" i="1"/>
  <c r="E161" i="1" s="1"/>
  <c r="E170" i="1" s="1"/>
  <c r="K157" i="1"/>
  <c r="F157" i="1"/>
  <c r="D157" i="1"/>
  <c r="K156" i="1"/>
  <c r="F156" i="1"/>
  <c r="C156" i="1"/>
  <c r="E147" i="1"/>
  <c r="E146" i="1"/>
  <c r="P145" i="1"/>
  <c r="P169" i="1" s="1"/>
  <c r="P193" i="1" s="1"/>
  <c r="P217" i="1" s="1"/>
  <c r="P265" i="1" s="1"/>
  <c r="E144" i="1"/>
  <c r="E150" i="1" s="1"/>
  <c r="E140" i="1"/>
  <c r="E135" i="1"/>
  <c r="Q133" i="1"/>
  <c r="K133" i="1"/>
  <c r="D133" i="1"/>
  <c r="F133" i="1" s="1"/>
  <c r="K132" i="1"/>
  <c r="H132" i="1"/>
  <c r="C132" i="1"/>
  <c r="F132" i="1" s="1"/>
  <c r="P127" i="1"/>
  <c r="P151" i="1" s="1"/>
  <c r="P175" i="1" s="1"/>
  <c r="P199" i="1" s="1"/>
  <c r="P223" i="1" s="1"/>
  <c r="P271" i="1" s="1"/>
  <c r="E127" i="1"/>
  <c r="P126" i="1"/>
  <c r="P150" i="1" s="1"/>
  <c r="P174" i="1" s="1"/>
  <c r="P198" i="1" s="1"/>
  <c r="P222" i="1" s="1"/>
  <c r="P270" i="1" s="1"/>
  <c r="E126" i="1"/>
  <c r="P125" i="1"/>
  <c r="P149" i="1" s="1"/>
  <c r="P173" i="1" s="1"/>
  <c r="P197" i="1" s="1"/>
  <c r="P221" i="1" s="1"/>
  <c r="P269" i="1" s="1"/>
  <c r="E125" i="1"/>
  <c r="P124" i="1"/>
  <c r="P148" i="1" s="1"/>
  <c r="E124" i="1"/>
  <c r="P123" i="1"/>
  <c r="P147" i="1" s="1"/>
  <c r="E123" i="1"/>
  <c r="P122" i="1"/>
  <c r="P146" i="1" s="1"/>
  <c r="P170" i="1" s="1"/>
  <c r="P194" i="1" s="1"/>
  <c r="P218" i="1" s="1"/>
  <c r="P266" i="1" s="1"/>
  <c r="E122" i="1"/>
  <c r="P121" i="1"/>
  <c r="E121" i="1"/>
  <c r="P120" i="1"/>
  <c r="P144" i="1" s="1"/>
  <c r="P168" i="1" s="1"/>
  <c r="P192" i="1" s="1"/>
  <c r="P216" i="1" s="1"/>
  <c r="P264" i="1" s="1"/>
  <c r="E120" i="1"/>
  <c r="E115" i="1"/>
  <c r="E111" i="1"/>
  <c r="F109" i="1"/>
  <c r="D109" i="1"/>
  <c r="C108" i="1"/>
  <c r="F108" i="1" s="1"/>
  <c r="E96" i="1"/>
  <c r="E89" i="1"/>
  <c r="E98" i="1" s="1"/>
  <c r="E87" i="1"/>
  <c r="E92" i="1" s="1"/>
  <c r="E101" i="1" s="1"/>
  <c r="Q85" i="1"/>
  <c r="L85" i="1"/>
  <c r="L133" i="1" s="1"/>
  <c r="L157" i="1" s="1"/>
  <c r="L181" i="1" s="1"/>
  <c r="L205" i="1" s="1"/>
  <c r="L253" i="1" s="1"/>
  <c r="L277" i="1" s="1"/>
  <c r="K85" i="1"/>
  <c r="D85" i="1"/>
  <c r="F85" i="1" s="1"/>
  <c r="Q84" i="1"/>
  <c r="Q132" i="1" s="1"/>
  <c r="O84" i="1"/>
  <c r="O85" i="1" s="1"/>
  <c r="O132" i="1" s="1"/>
  <c r="O133" i="1" s="1"/>
  <c r="O156" i="1" s="1"/>
  <c r="O157" i="1" s="1"/>
  <c r="L84" i="1"/>
  <c r="L132" i="1" s="1"/>
  <c r="L156" i="1" s="1"/>
  <c r="L180" i="1" s="1"/>
  <c r="K84" i="1"/>
  <c r="H84" i="1"/>
  <c r="G84" i="1"/>
  <c r="G85" i="1" s="1"/>
  <c r="G132" i="1" s="1"/>
  <c r="G133" i="1" s="1"/>
  <c r="C84" i="1"/>
  <c r="F84" i="1" s="1"/>
  <c r="V79" i="1"/>
  <c r="P79" i="1"/>
  <c r="V78" i="1"/>
  <c r="V77" i="1"/>
  <c r="T75" i="1"/>
  <c r="T72" i="1"/>
  <c r="T78" i="1" s="1"/>
  <c r="D72" i="1"/>
  <c r="D240" i="1" s="1"/>
  <c r="V70" i="1"/>
  <c r="P70" i="1"/>
  <c r="V69" i="1"/>
  <c r="V85" i="1" s="1"/>
  <c r="P69" i="1"/>
  <c r="P78" i="1" s="1"/>
  <c r="V68" i="1"/>
  <c r="V84" i="1" s="1"/>
  <c r="P68" i="1"/>
  <c r="P77" i="1" s="1"/>
  <c r="P67" i="1"/>
  <c r="P76" i="1" s="1"/>
  <c r="P66" i="1"/>
  <c r="P75" i="1" s="1"/>
  <c r="C66" i="1"/>
  <c r="P65" i="1"/>
  <c r="P74" i="1" s="1"/>
  <c r="C65" i="1"/>
  <c r="C89" i="1" s="1"/>
  <c r="P64" i="1"/>
  <c r="P73" i="1" s="1"/>
  <c r="Q63" i="1"/>
  <c r="P63" i="1"/>
  <c r="G63" i="1"/>
  <c r="C63" i="1"/>
  <c r="V51" i="1"/>
  <c r="F51" i="1"/>
  <c r="E51" i="1"/>
  <c r="D51" i="1"/>
  <c r="F50" i="1"/>
  <c r="D50" i="1"/>
  <c r="E50" i="1" s="1"/>
  <c r="V49" i="1"/>
  <c r="F49" i="1"/>
  <c r="E49" i="1"/>
  <c r="D49" i="1"/>
  <c r="V48" i="1"/>
  <c r="F48" i="1"/>
  <c r="V47" i="1"/>
  <c r="F47" i="1"/>
  <c r="V46" i="1"/>
  <c r="F46" i="1"/>
  <c r="D46" i="1"/>
  <c r="F45" i="1"/>
  <c r="F44" i="1"/>
  <c r="D44" i="1"/>
  <c r="E44" i="1" s="1"/>
  <c r="F43" i="1"/>
  <c r="D43" i="1"/>
  <c r="F42" i="1"/>
  <c r="D42" i="1"/>
  <c r="P41" i="1"/>
  <c r="I41" i="1"/>
  <c r="E41" i="1"/>
  <c r="D41" i="1"/>
  <c r="D48" i="1" s="1"/>
  <c r="V38" i="1"/>
  <c r="T38" i="1"/>
  <c r="F38" i="1"/>
  <c r="V37" i="1"/>
  <c r="T37" i="1"/>
  <c r="L37" i="1"/>
  <c r="F37" i="1"/>
  <c r="D37" i="1"/>
  <c r="V36" i="1"/>
  <c r="T36" i="1"/>
  <c r="I36" i="1"/>
  <c r="F36" i="1"/>
  <c r="E36" i="1" s="1"/>
  <c r="D36" i="1"/>
  <c r="V35" i="1"/>
  <c r="F35" i="1"/>
  <c r="E35" i="1" s="1"/>
  <c r="D35" i="1"/>
  <c r="V34" i="1"/>
  <c r="F34" i="1"/>
  <c r="E34" i="1"/>
  <c r="D34" i="1"/>
  <c r="V33" i="1"/>
  <c r="U33" i="1"/>
  <c r="S33" i="1"/>
  <c r="L33" i="1"/>
  <c r="F33" i="1"/>
  <c r="D33" i="1"/>
  <c r="E33" i="1" s="1"/>
  <c r="U32" i="1"/>
  <c r="S32" i="1"/>
  <c r="I32" i="1"/>
  <c r="F32" i="1"/>
  <c r="D32" i="1"/>
  <c r="U31" i="1"/>
  <c r="T31" i="1"/>
  <c r="L31" i="1"/>
  <c r="F31" i="1"/>
  <c r="E31" i="1" s="1"/>
  <c r="D31" i="1"/>
  <c r="F30" i="1"/>
  <c r="L29" i="1"/>
  <c r="F29" i="1"/>
  <c r="D29" i="1"/>
  <c r="E29" i="1" s="1"/>
  <c r="U28" i="1"/>
  <c r="T28" i="1"/>
  <c r="T34" i="1" s="1"/>
  <c r="S28" i="1"/>
  <c r="R28" i="1"/>
  <c r="R34" i="1" s="1"/>
  <c r="L28" i="1"/>
  <c r="I28" i="1"/>
  <c r="E28" i="1"/>
  <c r="D28" i="1"/>
  <c r="D30" i="1" s="1"/>
  <c r="V26" i="1"/>
  <c r="U26" i="1"/>
  <c r="T26" i="1"/>
  <c r="Q26" i="1"/>
  <c r="L26" i="1"/>
  <c r="L38" i="1" s="1"/>
  <c r="K26" i="1"/>
  <c r="I26" i="1"/>
  <c r="H26" i="1"/>
  <c r="F26" i="1"/>
  <c r="V25" i="1"/>
  <c r="V50" i="1" s="1"/>
  <c r="T25" i="1"/>
  <c r="Q25" i="1"/>
  <c r="O25" i="1"/>
  <c r="L25" i="1"/>
  <c r="K25" i="1"/>
  <c r="I25" i="1"/>
  <c r="G25" i="1"/>
  <c r="F25" i="1"/>
  <c r="V24" i="1"/>
  <c r="U24" i="1"/>
  <c r="T24" i="1"/>
  <c r="S24" i="1"/>
  <c r="L24" i="1"/>
  <c r="L36" i="1" s="1"/>
  <c r="L49" i="1" s="1"/>
  <c r="I24" i="1"/>
  <c r="F24" i="1"/>
  <c r="V23" i="1"/>
  <c r="O23" i="1"/>
  <c r="M23" i="1"/>
  <c r="L23" i="1"/>
  <c r="L35" i="1" s="1"/>
  <c r="I23" i="1"/>
  <c r="G23" i="1"/>
  <c r="F23" i="1"/>
  <c r="C23" i="1"/>
  <c r="E23" i="1" s="1"/>
  <c r="V22" i="1"/>
  <c r="U22" i="1"/>
  <c r="S22" i="1"/>
  <c r="Q22" i="1"/>
  <c r="O22" i="1"/>
  <c r="L22" i="1"/>
  <c r="L34" i="1" s="1"/>
  <c r="I22" i="1"/>
  <c r="G22" i="1"/>
  <c r="F22" i="1"/>
  <c r="C22" i="1"/>
  <c r="E22" i="1" s="1"/>
  <c r="V21" i="1"/>
  <c r="T21" i="1"/>
  <c r="S21" i="1"/>
  <c r="Q21" i="1"/>
  <c r="O21" i="1"/>
  <c r="M21" i="1"/>
  <c r="L21" i="1"/>
  <c r="K21" i="1"/>
  <c r="G21" i="1"/>
  <c r="F21" i="1"/>
  <c r="U20" i="1"/>
  <c r="R20" i="1"/>
  <c r="O20" i="1"/>
  <c r="L20" i="1"/>
  <c r="L32" i="1" s="1"/>
  <c r="I20" i="1"/>
  <c r="G20" i="1"/>
  <c r="F20" i="1"/>
  <c r="C20" i="1"/>
  <c r="E20" i="1" s="1"/>
  <c r="T19" i="1"/>
  <c r="Q19" i="1"/>
  <c r="O19" i="1"/>
  <c r="L19" i="1"/>
  <c r="K19" i="1"/>
  <c r="I19" i="1"/>
  <c r="G19" i="1"/>
  <c r="F19" i="1"/>
  <c r="T18" i="1"/>
  <c r="Q18" i="1"/>
  <c r="M18" i="1"/>
  <c r="K18" i="1"/>
  <c r="I18" i="1"/>
  <c r="F18" i="1"/>
  <c r="T17" i="1"/>
  <c r="S17" i="1"/>
  <c r="Q17" i="1"/>
  <c r="O17" i="1"/>
  <c r="L17" i="1"/>
  <c r="K17" i="1"/>
  <c r="G17" i="1"/>
  <c r="F17" i="1"/>
  <c r="U16" i="1"/>
  <c r="U23" i="1" s="1"/>
  <c r="T16" i="1"/>
  <c r="T63" i="1" s="1"/>
  <c r="T69" i="1" s="1"/>
  <c r="S16" i="1"/>
  <c r="S26" i="1" s="1"/>
  <c r="R16" i="1"/>
  <c r="R25" i="1" s="1"/>
  <c r="Q16" i="1"/>
  <c r="Q28" i="1" s="1"/>
  <c r="P16" i="1"/>
  <c r="P231" i="1" s="1"/>
  <c r="P240" i="1" s="1"/>
  <c r="O16" i="1"/>
  <c r="O63" i="1" s="1"/>
  <c r="N16" i="1"/>
  <c r="N26" i="1" s="1"/>
  <c r="M16" i="1"/>
  <c r="L16" i="1"/>
  <c r="L18" i="1" s="1"/>
  <c r="L30" i="1" s="1"/>
  <c r="L65" i="1" s="1"/>
  <c r="K16" i="1"/>
  <c r="K22" i="1" s="1"/>
  <c r="J16" i="1"/>
  <c r="J24" i="1" s="1"/>
  <c r="I16" i="1"/>
  <c r="I21" i="1" s="1"/>
  <c r="H16" i="1"/>
  <c r="H22" i="1" s="1"/>
  <c r="G16" i="1"/>
  <c r="G18" i="1" s="1"/>
  <c r="E16" i="1"/>
  <c r="C16" i="1"/>
  <c r="R12" i="1"/>
  <c r="F12" i="1"/>
  <c r="B12" i="1"/>
  <c r="R11" i="1"/>
  <c r="R13" i="1" s="1"/>
  <c r="F11" i="1"/>
  <c r="B11" i="1"/>
  <c r="F10" i="1"/>
  <c r="B10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T3" i="1"/>
  <c r="Q3" i="1"/>
  <c r="O3" i="1"/>
  <c r="I3" i="1"/>
  <c r="T2" i="1"/>
  <c r="S2" i="1"/>
  <c r="S3" i="1" s="1"/>
  <c r="Q2" i="1"/>
  <c r="O2" i="1"/>
  <c r="N2" i="1"/>
  <c r="J2" i="1"/>
  <c r="I2" i="1"/>
  <c r="V1" i="1"/>
  <c r="T1" i="1"/>
  <c r="P1" i="1"/>
  <c r="L1" i="1"/>
  <c r="L67" i="1" l="1"/>
  <c r="L45" i="1"/>
  <c r="L70" i="1"/>
  <c r="L48" i="1"/>
  <c r="B24" i="1"/>
  <c r="N25" i="1"/>
  <c r="N28" i="1"/>
  <c r="V101" i="1"/>
  <c r="V125" i="1" s="1"/>
  <c r="V149" i="1" s="1"/>
  <c r="V173" i="1" s="1"/>
  <c r="V197" i="1" s="1"/>
  <c r="V221" i="1" s="1"/>
  <c r="V103" i="1"/>
  <c r="V127" i="1" s="1"/>
  <c r="V151" i="1" s="1"/>
  <c r="V175" i="1" s="1"/>
  <c r="V199" i="1" s="1"/>
  <c r="V223" i="1" s="1"/>
  <c r="V102" i="1"/>
  <c r="V126" i="1" s="1"/>
  <c r="V150" i="1" s="1"/>
  <c r="V174" i="1" s="1"/>
  <c r="V198" i="1" s="1"/>
  <c r="V222" i="1" s="1"/>
  <c r="G156" i="1"/>
  <c r="R228" i="1"/>
  <c r="R229" i="1" s="1"/>
  <c r="R84" i="1"/>
  <c r="R14" i="1"/>
  <c r="S35" i="1"/>
  <c r="S37" i="1"/>
  <c r="S31" i="1"/>
  <c r="S34" i="1"/>
  <c r="S41" i="1"/>
  <c r="S36" i="1"/>
  <c r="S38" i="1"/>
  <c r="S1" i="1" s="1"/>
  <c r="L64" i="1"/>
  <c r="L42" i="1"/>
  <c r="E32" i="1"/>
  <c r="E43" i="1"/>
  <c r="Q38" i="1"/>
  <c r="Q1" i="1" s="1"/>
  <c r="Q35" i="1"/>
  <c r="Q109" i="1" s="1"/>
  <c r="Q32" i="1"/>
  <c r="Q37" i="1"/>
  <c r="Q34" i="1"/>
  <c r="Q36" i="1"/>
  <c r="B20" i="1"/>
  <c r="R36" i="1"/>
  <c r="I47" i="1"/>
  <c r="I43" i="1"/>
  <c r="I49" i="1"/>
  <c r="I46" i="1"/>
  <c r="I42" i="1"/>
  <c r="I51" i="1"/>
  <c r="I48" i="1"/>
  <c r="I45" i="1"/>
  <c r="I50" i="1"/>
  <c r="I44" i="1"/>
  <c r="L43" i="1"/>
  <c r="Q72" i="1"/>
  <c r="Q231" i="1"/>
  <c r="Q240" i="1" s="1"/>
  <c r="Q70" i="1"/>
  <c r="Q238" i="1" s="1"/>
  <c r="Q69" i="1"/>
  <c r="Q237" i="1" s="1"/>
  <c r="Q96" i="1"/>
  <c r="Q68" i="1"/>
  <c r="Q236" i="1" s="1"/>
  <c r="Q67" i="1"/>
  <c r="Q235" i="1" s="1"/>
  <c r="Q66" i="1"/>
  <c r="Q234" i="1" s="1"/>
  <c r="Q65" i="1"/>
  <c r="Q233" i="1" s="1"/>
  <c r="Q64" i="1"/>
  <c r="Q232" i="1" s="1"/>
  <c r="L229" i="1"/>
  <c r="L204" i="1"/>
  <c r="L252" i="1" s="1"/>
  <c r="L276" i="1" s="1"/>
  <c r="Q87" i="1"/>
  <c r="R21" i="1"/>
  <c r="R17" i="1"/>
  <c r="R26" i="1"/>
  <c r="R63" i="1"/>
  <c r="R22" i="1"/>
  <c r="R18" i="1"/>
  <c r="R23" i="1"/>
  <c r="N24" i="1"/>
  <c r="L51" i="1"/>
  <c r="U264" i="1"/>
  <c r="U255" i="1"/>
  <c r="U37" i="1"/>
  <c r="U34" i="1"/>
  <c r="U41" i="1"/>
  <c r="U30" i="1"/>
  <c r="U36" i="1"/>
  <c r="U38" i="1"/>
  <c r="U1" i="1" s="1"/>
  <c r="Q29" i="1"/>
  <c r="L66" i="1"/>
  <c r="L44" i="1"/>
  <c r="U96" i="1"/>
  <c r="H156" i="1"/>
  <c r="H180" i="1" s="1"/>
  <c r="H157" i="1"/>
  <c r="H181" i="1" s="1"/>
  <c r="O231" i="1"/>
  <c r="O240" i="1" s="1"/>
  <c r="O72" i="1"/>
  <c r="O70" i="1"/>
  <c r="O238" i="1" s="1"/>
  <c r="O69" i="1"/>
  <c r="O237" i="1" s="1"/>
  <c r="O68" i="1"/>
  <c r="O236" i="1" s="1"/>
  <c r="O65" i="1"/>
  <c r="O233" i="1" s="1"/>
  <c r="O66" i="1"/>
  <c r="O234" i="1" s="1"/>
  <c r="O64" i="1"/>
  <c r="O232" i="1" s="1"/>
  <c r="O87" i="1"/>
  <c r="O67" i="1"/>
  <c r="O235" i="1" s="1"/>
  <c r="E45" i="1"/>
  <c r="H28" i="1"/>
  <c r="H24" i="1"/>
  <c r="H21" i="1"/>
  <c r="H17" i="1"/>
  <c r="H63" i="1"/>
  <c r="H23" i="1"/>
  <c r="B23" i="1" s="1"/>
  <c r="H20" i="1"/>
  <c r="H25" i="1"/>
  <c r="H19" i="1"/>
  <c r="B19" i="1" s="1"/>
  <c r="J26" i="1"/>
  <c r="J23" i="1"/>
  <c r="J20" i="1"/>
  <c r="J3" i="1"/>
  <c r="J25" i="1"/>
  <c r="J19" i="1"/>
  <c r="J18" i="1"/>
  <c r="N19" i="1"/>
  <c r="N3" i="1"/>
  <c r="B13" i="1"/>
  <c r="J22" i="1"/>
  <c r="R24" i="1"/>
  <c r="I38" i="1"/>
  <c r="I1" i="1" s="1"/>
  <c r="I35" i="1"/>
  <c r="I37" i="1"/>
  <c r="I31" i="1"/>
  <c r="I30" i="1"/>
  <c r="I33" i="1"/>
  <c r="I29" i="1"/>
  <c r="S29" i="1"/>
  <c r="Q30" i="1"/>
  <c r="Q41" i="1"/>
  <c r="E46" i="1"/>
  <c r="E48" i="1"/>
  <c r="V109" i="1"/>
  <c r="V133" i="1" s="1"/>
  <c r="V157" i="1" s="1"/>
  <c r="V181" i="1" s="1"/>
  <c r="V205" i="1" s="1"/>
  <c r="L233" i="1"/>
  <c r="L242" i="1" s="1"/>
  <c r="L89" i="1"/>
  <c r="L74" i="1"/>
  <c r="L69" i="1"/>
  <c r="L47" i="1"/>
  <c r="J28" i="1"/>
  <c r="U29" i="1"/>
  <c r="S30" i="1"/>
  <c r="Q31" i="1"/>
  <c r="L68" i="1"/>
  <c r="L46" i="1"/>
  <c r="U35" i="1"/>
  <c r="C113" i="1"/>
  <c r="F89" i="1"/>
  <c r="V92" i="1"/>
  <c r="V116" i="1" s="1"/>
  <c r="V140" i="1" s="1"/>
  <c r="V164" i="1" s="1"/>
  <c r="V188" i="1" s="1"/>
  <c r="V212" i="1" s="1"/>
  <c r="V94" i="1"/>
  <c r="V118" i="1" s="1"/>
  <c r="V142" i="1" s="1"/>
  <c r="V166" i="1" s="1"/>
  <c r="V190" i="1" s="1"/>
  <c r="V214" i="1" s="1"/>
  <c r="V108" i="1"/>
  <c r="V132" i="1" s="1"/>
  <c r="V156" i="1" s="1"/>
  <c r="V180" i="1" s="1"/>
  <c r="V204" i="1" s="1"/>
  <c r="V93" i="1"/>
  <c r="V117" i="1" s="1"/>
  <c r="V141" i="1" s="1"/>
  <c r="V165" i="1" s="1"/>
  <c r="V189" i="1" s="1"/>
  <c r="V213" i="1" s="1"/>
  <c r="N63" i="1"/>
  <c r="N22" i="1"/>
  <c r="N18" i="1"/>
  <c r="N21" i="1"/>
  <c r="N17" i="1"/>
  <c r="N23" i="1"/>
  <c r="N20" i="1"/>
  <c r="R38" i="1"/>
  <c r="R35" i="1"/>
  <c r="R37" i="1"/>
  <c r="R31" i="1"/>
  <c r="R41" i="1"/>
  <c r="R30" i="1"/>
  <c r="R33" i="1"/>
  <c r="R29" i="1"/>
  <c r="G87" i="1"/>
  <c r="G72" i="1"/>
  <c r="G70" i="1"/>
  <c r="G231" i="1"/>
  <c r="G96" i="1"/>
  <c r="G69" i="1"/>
  <c r="B63" i="1"/>
  <c r="G67" i="1"/>
  <c r="G64" i="1"/>
  <c r="G68" i="1"/>
  <c r="G66" i="1"/>
  <c r="G65" i="1"/>
  <c r="J17" i="1"/>
  <c r="C25" i="1"/>
  <c r="E25" i="1" s="1"/>
  <c r="C19" i="1"/>
  <c r="E19" i="1" s="1"/>
  <c r="C18" i="1"/>
  <c r="E18" i="1" s="1"/>
  <c r="C21" i="1"/>
  <c r="E21" i="1" s="1"/>
  <c r="C17" i="1"/>
  <c r="E17" i="1" s="1"/>
  <c r="M63" i="1"/>
  <c r="M25" i="1"/>
  <c r="M19" i="1"/>
  <c r="M22" i="1"/>
  <c r="B22" i="1" s="1"/>
  <c r="M28" i="1"/>
  <c r="M24" i="1"/>
  <c r="M26" i="1"/>
  <c r="U216" i="1"/>
  <c r="U168" i="1"/>
  <c r="U207" i="1"/>
  <c r="U183" i="1"/>
  <c r="U159" i="1"/>
  <c r="U144" i="1"/>
  <c r="U135" i="1"/>
  <c r="U87" i="1"/>
  <c r="U192" i="1"/>
  <c r="U63" i="1"/>
  <c r="U25" i="1"/>
  <c r="U19" i="1"/>
  <c r="U18" i="1"/>
  <c r="U21" i="1"/>
  <c r="U17" i="1"/>
  <c r="M17" i="1"/>
  <c r="H18" i="1"/>
  <c r="B18" i="1" s="1"/>
  <c r="R19" i="1"/>
  <c r="M20" i="1"/>
  <c r="J21" i="1"/>
  <c r="C24" i="1"/>
  <c r="E24" i="1" s="1"/>
  <c r="C26" i="1"/>
  <c r="E26" i="1" s="1"/>
  <c r="L63" i="1"/>
  <c r="L41" i="1"/>
  <c r="E30" i="1"/>
  <c r="R32" i="1"/>
  <c r="Q33" i="1"/>
  <c r="I34" i="1"/>
  <c r="E37" i="1"/>
  <c r="E42" i="1"/>
  <c r="S18" i="1"/>
  <c r="K24" i="1"/>
  <c r="K28" i="1"/>
  <c r="T32" i="1"/>
  <c r="T35" i="1"/>
  <c r="C231" i="1"/>
  <c r="F231" i="1" s="1"/>
  <c r="C87" i="1"/>
  <c r="C70" i="1"/>
  <c r="P87" i="1"/>
  <c r="P72" i="1"/>
  <c r="H133" i="1"/>
  <c r="H85" i="1"/>
  <c r="S19" i="1"/>
  <c r="Q20" i="1"/>
  <c r="T22" i="1"/>
  <c r="Q23" i="1"/>
  <c r="S25" i="1"/>
  <c r="G26" i="1"/>
  <c r="B26" i="1" s="1"/>
  <c r="O26" i="1"/>
  <c r="T29" i="1"/>
  <c r="T33" i="1"/>
  <c r="D38" i="1"/>
  <c r="E38" i="1" s="1"/>
  <c r="D47" i="1"/>
  <c r="E47" i="1" s="1"/>
  <c r="L50" i="1"/>
  <c r="I63" i="1"/>
  <c r="S63" i="1"/>
  <c r="C68" i="1"/>
  <c r="C69" i="1"/>
  <c r="T74" i="1"/>
  <c r="E114" i="1"/>
  <c r="E113" i="1"/>
  <c r="E116" i="1"/>
  <c r="E112" i="1"/>
  <c r="E117" i="1"/>
  <c r="E118" i="1"/>
  <c r="K207" i="1"/>
  <c r="K183" i="1"/>
  <c r="K159" i="1"/>
  <c r="K135" i="1"/>
  <c r="K87" i="1"/>
  <c r="S20" i="1"/>
  <c r="S23" i="1"/>
  <c r="G24" i="1"/>
  <c r="O24" i="1"/>
  <c r="G28" i="1"/>
  <c r="O28" i="1"/>
  <c r="T30" i="1"/>
  <c r="T41" i="1"/>
  <c r="K63" i="1"/>
  <c r="Q156" i="1"/>
  <c r="Q180" i="1" s="1"/>
  <c r="Q157" i="1"/>
  <c r="Q181" i="1" s="1"/>
  <c r="B16" i="1"/>
  <c r="T231" i="1"/>
  <c r="T70" i="1"/>
  <c r="T68" i="1"/>
  <c r="T67" i="1"/>
  <c r="T66" i="1"/>
  <c r="T65" i="1"/>
  <c r="T64" i="1"/>
  <c r="T87" i="1"/>
  <c r="I17" i="1"/>
  <c r="O18" i="1"/>
  <c r="K20" i="1"/>
  <c r="T20" i="1"/>
  <c r="K23" i="1"/>
  <c r="T23" i="1"/>
  <c r="Q24" i="1"/>
  <c r="D45" i="1"/>
  <c r="C64" i="1"/>
  <c r="C67" i="1"/>
  <c r="T73" i="1"/>
  <c r="T77" i="1"/>
  <c r="B84" i="1"/>
  <c r="C233" i="1"/>
  <c r="F233" i="1" s="1"/>
  <c r="C234" i="1"/>
  <c r="F234" i="1" s="1"/>
  <c r="C90" i="1"/>
  <c r="T240" i="1"/>
  <c r="T79" i="1"/>
  <c r="T76" i="1"/>
  <c r="E93" i="1"/>
  <c r="E102" i="1" s="1"/>
  <c r="D73" i="1"/>
  <c r="D74" i="1"/>
  <c r="D75" i="1"/>
  <c r="D76" i="1"/>
  <c r="D77" i="1"/>
  <c r="E90" i="1"/>
  <c r="E99" i="1" s="1"/>
  <c r="E188" i="1"/>
  <c r="E197" i="1" s="1"/>
  <c r="E184" i="1"/>
  <c r="E193" i="1" s="1"/>
  <c r="E190" i="1"/>
  <c r="E199" i="1" s="1"/>
  <c r="E187" i="1"/>
  <c r="E196" i="1" s="1"/>
  <c r="E186" i="1"/>
  <c r="E195" i="1" s="1"/>
  <c r="E189" i="1"/>
  <c r="E198" i="1" s="1"/>
  <c r="D78" i="1"/>
  <c r="D79" i="1"/>
  <c r="E91" i="1"/>
  <c r="E100" i="1" s="1"/>
  <c r="E94" i="1"/>
  <c r="E103" i="1" s="1"/>
  <c r="E142" i="1"/>
  <c r="E139" i="1"/>
  <c r="E138" i="1"/>
  <c r="E141" i="1"/>
  <c r="E137" i="1"/>
  <c r="E192" i="1"/>
  <c r="E88" i="1"/>
  <c r="E97" i="1" s="1"/>
  <c r="D96" i="1"/>
  <c r="E136" i="1"/>
  <c r="E148" i="1"/>
  <c r="E151" i="1"/>
  <c r="E237" i="1"/>
  <c r="E246" i="1" s="1"/>
  <c r="E163" i="1"/>
  <c r="E172" i="1" s="1"/>
  <c r="E166" i="1"/>
  <c r="E175" i="1" s="1"/>
  <c r="E234" i="1"/>
  <c r="E243" i="1" s="1"/>
  <c r="E145" i="1"/>
  <c r="E149" i="1"/>
  <c r="E238" i="1"/>
  <c r="E247" i="1" s="1"/>
  <c r="E160" i="1"/>
  <c r="E169" i="1" s="1"/>
  <c r="E164" i="1"/>
  <c r="E173" i="1" s="1"/>
  <c r="E235" i="1"/>
  <c r="E244" i="1" s="1"/>
  <c r="E240" i="1"/>
  <c r="F240" i="1" s="1"/>
  <c r="E232" i="1"/>
  <c r="E241" i="1" s="1"/>
  <c r="E261" i="1"/>
  <c r="E270" i="1" s="1"/>
  <c r="E258" i="1"/>
  <c r="E267" i="1" s="1"/>
  <c r="E256" i="1"/>
  <c r="E265" i="1" s="1"/>
  <c r="M34" i="1" l="1"/>
  <c r="M41" i="1"/>
  <c r="M36" i="1"/>
  <c r="M38" i="1"/>
  <c r="M1" i="1" s="1"/>
  <c r="M33" i="1"/>
  <c r="M29" i="1"/>
  <c r="M35" i="1"/>
  <c r="M32" i="1"/>
  <c r="M37" i="1"/>
  <c r="M31" i="1"/>
  <c r="M30" i="1"/>
  <c r="H38" i="1"/>
  <c r="H1" i="1" s="1"/>
  <c r="H35" i="1"/>
  <c r="H32" i="1"/>
  <c r="H37" i="1"/>
  <c r="H34" i="1"/>
  <c r="H41" i="1"/>
  <c r="H36" i="1"/>
  <c r="H33" i="1"/>
  <c r="H30" i="1"/>
  <c r="H31" i="1"/>
  <c r="H29" i="1"/>
  <c r="Q247" i="1"/>
  <c r="Q244" i="1"/>
  <c r="Q243" i="1"/>
  <c r="Q246" i="1"/>
  <c r="Q242" i="1"/>
  <c r="Q245" i="1"/>
  <c r="Q241" i="1"/>
  <c r="G180" i="1"/>
  <c r="G157" i="1"/>
  <c r="O41" i="1"/>
  <c r="O36" i="1"/>
  <c r="O33" i="1"/>
  <c r="O38" i="1"/>
  <c r="O35" i="1"/>
  <c r="O32" i="1"/>
  <c r="O37" i="1"/>
  <c r="O31" i="1"/>
  <c r="O30" i="1"/>
  <c r="O29" i="1"/>
  <c r="O34" i="1"/>
  <c r="K165" i="1"/>
  <c r="K161" i="1"/>
  <c r="K168" i="1"/>
  <c r="K164" i="1"/>
  <c r="K160" i="1"/>
  <c r="K163" i="1"/>
  <c r="K166" i="1"/>
  <c r="K162" i="1"/>
  <c r="C238" i="1"/>
  <c r="F238" i="1" s="1"/>
  <c r="C94" i="1"/>
  <c r="U190" i="1"/>
  <c r="U187" i="1"/>
  <c r="U186" i="1"/>
  <c r="U184" i="1"/>
  <c r="U185" i="1"/>
  <c r="U189" i="1"/>
  <c r="U188" i="1"/>
  <c r="G101" i="1"/>
  <c r="G99" i="1"/>
  <c r="G98" i="1"/>
  <c r="G103" i="1"/>
  <c r="G97" i="1"/>
  <c r="G100" i="1"/>
  <c r="G102" i="1"/>
  <c r="R47" i="1"/>
  <c r="R43" i="1"/>
  <c r="R49" i="1"/>
  <c r="R46" i="1"/>
  <c r="R42" i="1"/>
  <c r="R51" i="1"/>
  <c r="R48" i="1"/>
  <c r="R45" i="1"/>
  <c r="R50" i="1"/>
  <c r="R44" i="1"/>
  <c r="V261" i="1"/>
  <c r="V285" i="1" s="1"/>
  <c r="V236" i="1"/>
  <c r="O79" i="1"/>
  <c r="O78" i="1"/>
  <c r="O77" i="1"/>
  <c r="O76" i="1"/>
  <c r="O75" i="1"/>
  <c r="O74" i="1"/>
  <c r="O73" i="1"/>
  <c r="U279" i="1"/>
  <c r="U269" i="1"/>
  <c r="U265" i="1"/>
  <c r="U271" i="1"/>
  <c r="U268" i="1"/>
  <c r="U267" i="1"/>
  <c r="U270" i="1"/>
  <c r="U266" i="1"/>
  <c r="V271" i="1"/>
  <c r="V295" i="1" s="1"/>
  <c r="V247" i="1"/>
  <c r="D247" i="1"/>
  <c r="F247" i="1" s="1"/>
  <c r="D103" i="1"/>
  <c r="C235" i="1"/>
  <c r="F235" i="1" s="1"/>
  <c r="C91" i="1"/>
  <c r="U147" i="1"/>
  <c r="U146" i="1"/>
  <c r="U149" i="1"/>
  <c r="U145" i="1"/>
  <c r="U148" i="1"/>
  <c r="U151" i="1"/>
  <c r="U150" i="1"/>
  <c r="K144" i="1"/>
  <c r="K142" i="1"/>
  <c r="K139" i="1"/>
  <c r="K138" i="1"/>
  <c r="K137" i="1"/>
  <c r="K136" i="1"/>
  <c r="K140" i="1"/>
  <c r="K141" i="1"/>
  <c r="K255" i="1"/>
  <c r="K37" i="1"/>
  <c r="K34" i="1"/>
  <c r="K30" i="1"/>
  <c r="K41" i="1"/>
  <c r="K36" i="1"/>
  <c r="K33" i="1"/>
  <c r="K29" i="1"/>
  <c r="K35" i="1"/>
  <c r="K32" i="1"/>
  <c r="K38" i="1"/>
  <c r="K31" i="1"/>
  <c r="L234" i="1"/>
  <c r="L243" i="1" s="1"/>
  <c r="L75" i="1"/>
  <c r="L90" i="1"/>
  <c r="V270" i="1"/>
  <c r="V294" i="1" s="1"/>
  <c r="V246" i="1"/>
  <c r="D246" i="1"/>
  <c r="F246" i="1" s="1"/>
  <c r="D102" i="1"/>
  <c r="D244" i="1"/>
  <c r="F244" i="1" s="1"/>
  <c r="D100" i="1"/>
  <c r="G41" i="1"/>
  <c r="G36" i="1"/>
  <c r="G33" i="1"/>
  <c r="G38" i="1"/>
  <c r="G35" i="1"/>
  <c r="G32" i="1"/>
  <c r="B32" i="1" s="1"/>
  <c r="G37" i="1"/>
  <c r="B37" i="1" s="1"/>
  <c r="G31" i="1"/>
  <c r="G30" i="1"/>
  <c r="G29" i="1"/>
  <c r="G34" i="1"/>
  <c r="B28" i="1"/>
  <c r="K189" i="1"/>
  <c r="K192" i="1"/>
  <c r="K188" i="1"/>
  <c r="K184" i="1"/>
  <c r="K190" i="1"/>
  <c r="K187" i="1"/>
  <c r="K185" i="1"/>
  <c r="K186" i="1"/>
  <c r="F87" i="1"/>
  <c r="C111" i="1"/>
  <c r="U212" i="1"/>
  <c r="U214" i="1"/>
  <c r="U211" i="1"/>
  <c r="U210" i="1"/>
  <c r="U208" i="1"/>
  <c r="U209" i="1"/>
  <c r="U213" i="1"/>
  <c r="G235" i="1"/>
  <c r="G238" i="1"/>
  <c r="G234" i="1"/>
  <c r="G237" i="1"/>
  <c r="G233" i="1"/>
  <c r="G236" i="1"/>
  <c r="G232" i="1"/>
  <c r="G240" i="1"/>
  <c r="J35" i="1"/>
  <c r="J37" i="1"/>
  <c r="J31" i="1"/>
  <c r="J34" i="1"/>
  <c r="J41" i="1"/>
  <c r="J36" i="1"/>
  <c r="J38" i="1"/>
  <c r="J1" i="1" s="1"/>
  <c r="J33" i="1"/>
  <c r="J29" i="1"/>
  <c r="J32" i="1"/>
  <c r="J30" i="1"/>
  <c r="O90" i="1"/>
  <c r="O93" i="1"/>
  <c r="O111" i="1"/>
  <c r="O89" i="1"/>
  <c r="O88" i="1"/>
  <c r="O135" i="1"/>
  <c r="O91" i="1"/>
  <c r="O92" i="1"/>
  <c r="O96" i="1"/>
  <c r="O94" i="1"/>
  <c r="O245" i="1"/>
  <c r="O241" i="1"/>
  <c r="O247" i="1"/>
  <c r="O244" i="1"/>
  <c r="O243" i="1"/>
  <c r="O246" i="1"/>
  <c r="O242" i="1"/>
  <c r="V269" i="1"/>
  <c r="V293" i="1" s="1"/>
  <c r="V245" i="1"/>
  <c r="T49" i="1"/>
  <c r="T46" i="1"/>
  <c r="T42" i="1"/>
  <c r="T51" i="1"/>
  <c r="T48" i="1"/>
  <c r="T45" i="1"/>
  <c r="T50" i="1"/>
  <c r="T44" i="1"/>
  <c r="T43" i="1"/>
  <c r="T47" i="1"/>
  <c r="V252" i="1"/>
  <c r="V277" i="1" s="1"/>
  <c r="V228" i="1"/>
  <c r="B228" i="1" s="1"/>
  <c r="T233" i="1"/>
  <c r="T236" i="1"/>
  <c r="T232" i="1"/>
  <c r="T235" i="1"/>
  <c r="T238" i="1"/>
  <c r="T234" i="1"/>
  <c r="T237" i="1"/>
  <c r="V262" i="1"/>
  <c r="V286" i="1" s="1"/>
  <c r="V238" i="1"/>
  <c r="Q50" i="1"/>
  <c r="Q44" i="1"/>
  <c r="Q47" i="1"/>
  <c r="Q43" i="1"/>
  <c r="Q49" i="1"/>
  <c r="Q46" i="1"/>
  <c r="Q42" i="1"/>
  <c r="Q51" i="1"/>
  <c r="Q48" i="1"/>
  <c r="Q45" i="1"/>
  <c r="Q204" i="1"/>
  <c r="Q205" i="1"/>
  <c r="K213" i="1"/>
  <c r="K216" i="1"/>
  <c r="K212" i="1"/>
  <c r="K208" i="1"/>
  <c r="K214" i="1"/>
  <c r="K211" i="1"/>
  <c r="K210" i="1"/>
  <c r="K209" i="1"/>
  <c r="U231" i="1"/>
  <c r="U69" i="1"/>
  <c r="U65" i="1"/>
  <c r="U64" i="1"/>
  <c r="U66" i="1"/>
  <c r="U67" i="1"/>
  <c r="U72" i="1"/>
  <c r="U70" i="1"/>
  <c r="U68" i="1"/>
  <c r="U173" i="1"/>
  <c r="U169" i="1"/>
  <c r="U175" i="1"/>
  <c r="U172" i="1"/>
  <c r="U171" i="1"/>
  <c r="U174" i="1"/>
  <c r="U170" i="1"/>
  <c r="M96" i="1"/>
  <c r="M69" i="1"/>
  <c r="M135" i="1"/>
  <c r="M87" i="1"/>
  <c r="M67" i="1"/>
  <c r="M72" i="1"/>
  <c r="M68" i="1"/>
  <c r="M70" i="1"/>
  <c r="M65" i="1"/>
  <c r="M144" i="1"/>
  <c r="M64" i="1"/>
  <c r="M66" i="1"/>
  <c r="C137" i="1"/>
  <c r="F113" i="1"/>
  <c r="H144" i="1"/>
  <c r="H72" i="1"/>
  <c r="H70" i="1"/>
  <c r="B70" i="1" s="1"/>
  <c r="H231" i="1"/>
  <c r="H96" i="1"/>
  <c r="H69" i="1"/>
  <c r="H68" i="1"/>
  <c r="H67" i="1"/>
  <c r="B67" i="1" s="1"/>
  <c r="H66" i="1"/>
  <c r="B66" i="1" s="1"/>
  <c r="H65" i="1"/>
  <c r="B65" i="1" s="1"/>
  <c r="H64" i="1"/>
  <c r="H87" i="1"/>
  <c r="H135" i="1"/>
  <c r="L232" i="1"/>
  <c r="L241" i="1" s="1"/>
  <c r="L88" i="1"/>
  <c r="L73" i="1"/>
  <c r="R85" i="1"/>
  <c r="R132" i="1" s="1"/>
  <c r="B14" i="1"/>
  <c r="L238" i="1"/>
  <c r="L247" i="1" s="1"/>
  <c r="L94" i="1"/>
  <c r="L79" i="1"/>
  <c r="P94" i="1"/>
  <c r="P118" i="1" s="1"/>
  <c r="P142" i="1" s="1"/>
  <c r="P166" i="1" s="1"/>
  <c r="P190" i="1" s="1"/>
  <c r="P214" i="1" s="1"/>
  <c r="P262" i="1" s="1"/>
  <c r="P91" i="1"/>
  <c r="P115" i="1" s="1"/>
  <c r="P139" i="1" s="1"/>
  <c r="P163" i="1" s="1"/>
  <c r="P187" i="1" s="1"/>
  <c r="P211" i="1" s="1"/>
  <c r="P259" i="1" s="1"/>
  <c r="P90" i="1"/>
  <c r="P114" i="1" s="1"/>
  <c r="P138" i="1" s="1"/>
  <c r="P162" i="1" s="1"/>
  <c r="P186" i="1" s="1"/>
  <c r="P210" i="1" s="1"/>
  <c r="P258" i="1" s="1"/>
  <c r="P93" i="1"/>
  <c r="P117" i="1" s="1"/>
  <c r="P141" i="1" s="1"/>
  <c r="P165" i="1" s="1"/>
  <c r="P189" i="1" s="1"/>
  <c r="P213" i="1" s="1"/>
  <c r="P261" i="1" s="1"/>
  <c r="P111" i="1"/>
  <c r="P135" i="1" s="1"/>
  <c r="P159" i="1" s="1"/>
  <c r="P183" i="1" s="1"/>
  <c r="P207" i="1" s="1"/>
  <c r="P255" i="1" s="1"/>
  <c r="P89" i="1"/>
  <c r="P113" i="1" s="1"/>
  <c r="P137" i="1" s="1"/>
  <c r="P161" i="1" s="1"/>
  <c r="P185" i="1" s="1"/>
  <c r="P209" i="1" s="1"/>
  <c r="P257" i="1" s="1"/>
  <c r="P92" i="1"/>
  <c r="P116" i="1" s="1"/>
  <c r="P140" i="1" s="1"/>
  <c r="P164" i="1" s="1"/>
  <c r="P188" i="1" s="1"/>
  <c r="P212" i="1" s="1"/>
  <c r="P260" i="1" s="1"/>
  <c r="P88" i="1"/>
  <c r="P112" i="1" s="1"/>
  <c r="P136" i="1" s="1"/>
  <c r="P160" i="1" s="1"/>
  <c r="P184" i="1" s="1"/>
  <c r="P208" i="1" s="1"/>
  <c r="P256" i="1" s="1"/>
  <c r="B25" i="1"/>
  <c r="R231" i="1"/>
  <c r="R240" i="1" s="1"/>
  <c r="R70" i="1"/>
  <c r="R238" i="1" s="1"/>
  <c r="R69" i="1"/>
  <c r="R237" i="1" s="1"/>
  <c r="R96" i="1"/>
  <c r="R68" i="1"/>
  <c r="R236" i="1" s="1"/>
  <c r="R67" i="1"/>
  <c r="R235" i="1" s="1"/>
  <c r="R66" i="1"/>
  <c r="R234" i="1" s="1"/>
  <c r="R144" i="1"/>
  <c r="R72" i="1"/>
  <c r="R65" i="1"/>
  <c r="R233" i="1" s="1"/>
  <c r="R64" i="1"/>
  <c r="R232" i="1" s="1"/>
  <c r="R87" i="1"/>
  <c r="Q79" i="1"/>
  <c r="Q77" i="1"/>
  <c r="Q76" i="1"/>
  <c r="Q75" i="1"/>
  <c r="Q74" i="1"/>
  <c r="Q73" i="1"/>
  <c r="Q78" i="1"/>
  <c r="D245" i="1"/>
  <c r="F245" i="1" s="1"/>
  <c r="D101" i="1"/>
  <c r="T89" i="1"/>
  <c r="T96" i="1"/>
  <c r="T92" i="1"/>
  <c r="T88" i="1"/>
  <c r="T94" i="1"/>
  <c r="T91" i="1"/>
  <c r="T90" i="1"/>
  <c r="T93" i="1"/>
  <c r="D243" i="1"/>
  <c r="F243" i="1" s="1"/>
  <c r="D99" i="1"/>
  <c r="C237" i="1"/>
  <c r="F237" i="1" s="1"/>
  <c r="C93" i="1"/>
  <c r="B69" i="1"/>
  <c r="D120" i="1"/>
  <c r="F96" i="1"/>
  <c r="D242" i="1"/>
  <c r="F242" i="1" s="1"/>
  <c r="D98" i="1"/>
  <c r="K231" i="1"/>
  <c r="K72" i="1"/>
  <c r="K96" i="1"/>
  <c r="K69" i="1"/>
  <c r="K68" i="1"/>
  <c r="K67" i="1"/>
  <c r="K66" i="1"/>
  <c r="K65" i="1"/>
  <c r="K64" i="1"/>
  <c r="K70" i="1"/>
  <c r="C236" i="1"/>
  <c r="F236" i="1" s="1"/>
  <c r="C92" i="1"/>
  <c r="U195" i="1"/>
  <c r="U198" i="1"/>
  <c r="U194" i="1"/>
  <c r="U196" i="1"/>
  <c r="U197" i="1"/>
  <c r="U199" i="1"/>
  <c r="U193" i="1"/>
  <c r="U221" i="1"/>
  <c r="U217" i="1"/>
  <c r="U223" i="1"/>
  <c r="U220" i="1"/>
  <c r="U219" i="1"/>
  <c r="U222" i="1"/>
  <c r="U218" i="1"/>
  <c r="G78" i="1"/>
  <c r="G77" i="1"/>
  <c r="G76" i="1"/>
  <c r="G75" i="1"/>
  <c r="G74" i="1"/>
  <c r="G73" i="1"/>
  <c r="G79" i="1"/>
  <c r="N231" i="1"/>
  <c r="N240" i="1" s="1"/>
  <c r="N144" i="1"/>
  <c r="N68" i="1"/>
  <c r="N236" i="1" s="1"/>
  <c r="N67" i="1"/>
  <c r="N235" i="1" s="1"/>
  <c r="N66" i="1"/>
  <c r="N234" i="1" s="1"/>
  <c r="N65" i="1"/>
  <c r="N233" i="1" s="1"/>
  <c r="N64" i="1"/>
  <c r="N232" i="1" s="1"/>
  <c r="N135" i="1"/>
  <c r="N87" i="1"/>
  <c r="N72" i="1"/>
  <c r="N96" i="1"/>
  <c r="N70" i="1"/>
  <c r="N238" i="1" s="1"/>
  <c r="N69" i="1"/>
  <c r="N237" i="1" s="1"/>
  <c r="V253" i="1"/>
  <c r="V276" i="1" s="1"/>
  <c r="V229" i="1"/>
  <c r="B229" i="1" s="1"/>
  <c r="B17" i="1"/>
  <c r="H204" i="1"/>
  <c r="H205" i="1"/>
  <c r="Q144" i="1"/>
  <c r="Q120" i="1"/>
  <c r="Q93" i="1"/>
  <c r="Q111" i="1"/>
  <c r="Q89" i="1"/>
  <c r="Q92" i="1"/>
  <c r="Q88" i="1"/>
  <c r="Q135" i="1"/>
  <c r="Q90" i="1"/>
  <c r="Q91" i="1"/>
  <c r="Q94" i="1"/>
  <c r="Q101" i="1"/>
  <c r="Q99" i="1"/>
  <c r="Q98" i="1"/>
  <c r="Q103" i="1"/>
  <c r="Q97" i="1"/>
  <c r="Q102" i="1"/>
  <c r="Q100" i="1"/>
  <c r="N41" i="1"/>
  <c r="N36" i="1"/>
  <c r="N33" i="1"/>
  <c r="N29" i="1"/>
  <c r="N35" i="1"/>
  <c r="N38" i="1"/>
  <c r="N1" i="1" s="1"/>
  <c r="N34" i="1"/>
  <c r="N32" i="1"/>
  <c r="N37" i="1"/>
  <c r="N31" i="1"/>
  <c r="N30" i="1"/>
  <c r="K93" i="1"/>
  <c r="K92" i="1"/>
  <c r="K88" i="1"/>
  <c r="K94" i="1"/>
  <c r="K91" i="1"/>
  <c r="K120" i="1"/>
  <c r="K111" i="1"/>
  <c r="K89" i="1"/>
  <c r="K90" i="1"/>
  <c r="C232" i="1"/>
  <c r="F232" i="1" s="1"/>
  <c r="C88" i="1"/>
  <c r="U165" i="1"/>
  <c r="U164" i="1"/>
  <c r="U160" i="1"/>
  <c r="U166" i="1"/>
  <c r="U163" i="1"/>
  <c r="U161" i="1"/>
  <c r="U162" i="1"/>
  <c r="L113" i="1"/>
  <c r="L122" i="1" s="1"/>
  <c r="L137" i="1"/>
  <c r="L98" i="1"/>
  <c r="D241" i="1"/>
  <c r="F241" i="1" s="1"/>
  <c r="D97" i="1"/>
  <c r="T246" i="1"/>
  <c r="T245" i="1"/>
  <c r="T247" i="1"/>
  <c r="T244" i="1"/>
  <c r="T243" i="1"/>
  <c r="T241" i="1"/>
  <c r="T242" i="1"/>
  <c r="S231" i="1"/>
  <c r="S240" i="1" s="1"/>
  <c r="S72" i="1"/>
  <c r="S69" i="1"/>
  <c r="S237" i="1" s="1"/>
  <c r="S96" i="1"/>
  <c r="S68" i="1"/>
  <c r="S236" i="1" s="1"/>
  <c r="S67" i="1"/>
  <c r="S235" i="1" s="1"/>
  <c r="S66" i="1"/>
  <c r="S234" i="1" s="1"/>
  <c r="S65" i="1"/>
  <c r="S233" i="1" s="1"/>
  <c r="S64" i="1"/>
  <c r="S232" i="1" s="1"/>
  <c r="S87" i="1"/>
  <c r="S70" i="1"/>
  <c r="S238" i="1" s="1"/>
  <c r="L231" i="1"/>
  <c r="L240" i="1" s="1"/>
  <c r="L87" i="1"/>
  <c r="L72" i="1"/>
  <c r="U94" i="1"/>
  <c r="U91" i="1"/>
  <c r="U90" i="1"/>
  <c r="U93" i="1"/>
  <c r="U92" i="1"/>
  <c r="U111" i="1"/>
  <c r="U89" i="1"/>
  <c r="U88" i="1"/>
  <c r="G135" i="1"/>
  <c r="G94" i="1"/>
  <c r="G91" i="1"/>
  <c r="G90" i="1"/>
  <c r="G93" i="1"/>
  <c r="G111" i="1"/>
  <c r="G89" i="1"/>
  <c r="G88" i="1"/>
  <c r="G120" i="1"/>
  <c r="G92" i="1"/>
  <c r="R1" i="1"/>
  <c r="B21" i="1"/>
  <c r="U103" i="1"/>
  <c r="U97" i="1"/>
  <c r="U102" i="1"/>
  <c r="U120" i="1"/>
  <c r="U101" i="1"/>
  <c r="U100" i="1"/>
  <c r="U98" i="1"/>
  <c r="U99" i="1"/>
  <c r="U51" i="1"/>
  <c r="U46" i="1"/>
  <c r="U42" i="1"/>
  <c r="U48" i="1"/>
  <c r="U45" i="1"/>
  <c r="U50" i="1"/>
  <c r="U44" i="1"/>
  <c r="U47" i="1"/>
  <c r="U49" i="1"/>
  <c r="U43" i="1"/>
  <c r="U261" i="1"/>
  <c r="U257" i="1"/>
  <c r="U260" i="1"/>
  <c r="U256" i="1"/>
  <c r="U262" i="1"/>
  <c r="U259" i="1"/>
  <c r="U258" i="1"/>
  <c r="F90" i="1"/>
  <c r="C114" i="1"/>
  <c r="I231" i="1"/>
  <c r="I144" i="1"/>
  <c r="I70" i="1"/>
  <c r="I96" i="1"/>
  <c r="I69" i="1"/>
  <c r="I68" i="1"/>
  <c r="B68" i="1" s="1"/>
  <c r="I67" i="1"/>
  <c r="I66" i="1"/>
  <c r="I87" i="1"/>
  <c r="I135" i="1"/>
  <c r="I72" i="1"/>
  <c r="I64" i="1"/>
  <c r="B64" i="1" s="1"/>
  <c r="I65" i="1"/>
  <c r="U138" i="1"/>
  <c r="U141" i="1"/>
  <c r="U137" i="1"/>
  <c r="U140" i="1"/>
  <c r="U142" i="1"/>
  <c r="U136" i="1"/>
  <c r="U139" i="1"/>
  <c r="V260" i="1"/>
  <c r="V284" i="1" s="1"/>
  <c r="V237" i="1"/>
  <c r="L236" i="1"/>
  <c r="L245" i="1" s="1"/>
  <c r="L92" i="1"/>
  <c r="L77" i="1"/>
  <c r="L237" i="1"/>
  <c r="L246" i="1" s="1"/>
  <c r="L78" i="1"/>
  <c r="L93" i="1"/>
  <c r="S43" i="1"/>
  <c r="S49" i="1"/>
  <c r="S46" i="1"/>
  <c r="S42" i="1"/>
  <c r="S51" i="1"/>
  <c r="S48" i="1"/>
  <c r="S45" i="1"/>
  <c r="S47" i="1"/>
  <c r="S50" i="1"/>
  <c r="S44" i="1"/>
  <c r="L235" i="1"/>
  <c r="L244" i="1" s="1"/>
  <c r="L91" i="1"/>
  <c r="L76" i="1"/>
  <c r="H79" i="1" l="1"/>
  <c r="B79" i="1" s="1"/>
  <c r="H77" i="1"/>
  <c r="H76" i="1"/>
  <c r="H75" i="1"/>
  <c r="H74" i="1"/>
  <c r="H73" i="1"/>
  <c r="H78" i="1"/>
  <c r="B78" i="1" s="1"/>
  <c r="B72" i="1"/>
  <c r="B231" i="1"/>
  <c r="F100" i="1"/>
  <c r="D124" i="1"/>
  <c r="F94" i="1"/>
  <c r="C118" i="1"/>
  <c r="I240" i="1"/>
  <c r="I99" i="1"/>
  <c r="I103" i="1"/>
  <c r="I97" i="1"/>
  <c r="I102" i="1"/>
  <c r="I100" i="1"/>
  <c r="I101" i="1"/>
  <c r="I98" i="1"/>
  <c r="N247" i="1"/>
  <c r="N244" i="1"/>
  <c r="N243" i="1"/>
  <c r="N246" i="1"/>
  <c r="N242" i="1"/>
  <c r="N241" i="1"/>
  <c r="N245" i="1"/>
  <c r="K98" i="1"/>
  <c r="K102" i="1"/>
  <c r="K101" i="1"/>
  <c r="K97" i="1"/>
  <c r="K103" i="1"/>
  <c r="K100" i="1"/>
  <c r="K99" i="1"/>
  <c r="D121" i="1"/>
  <c r="F97" i="1"/>
  <c r="U240" i="1"/>
  <c r="U79" i="1"/>
  <c r="U78" i="1"/>
  <c r="U77" i="1"/>
  <c r="U73" i="1"/>
  <c r="U74" i="1"/>
  <c r="U75" i="1"/>
  <c r="U76" i="1"/>
  <c r="C135" i="1"/>
  <c r="F111" i="1"/>
  <c r="K199" i="1"/>
  <c r="K196" i="1"/>
  <c r="K195" i="1"/>
  <c r="K193" i="1"/>
  <c r="K194" i="1"/>
  <c r="K198" i="1"/>
  <c r="K197" i="1"/>
  <c r="D127" i="1"/>
  <c r="F103" i="1"/>
  <c r="O1" i="1"/>
  <c r="O109" i="1"/>
  <c r="I159" i="1"/>
  <c r="I137" i="1"/>
  <c r="I140" i="1"/>
  <c r="I142" i="1"/>
  <c r="I139" i="1"/>
  <c r="I138" i="1"/>
  <c r="I136" i="1"/>
  <c r="I141" i="1"/>
  <c r="I147" i="1"/>
  <c r="I150" i="1"/>
  <c r="I168" i="1"/>
  <c r="I146" i="1"/>
  <c r="I151" i="1"/>
  <c r="I148" i="1"/>
  <c r="I149" i="1"/>
  <c r="I145" i="1"/>
  <c r="K240" i="1"/>
  <c r="K237" i="1"/>
  <c r="K233" i="1"/>
  <c r="K236" i="1"/>
  <c r="B236" i="1" s="1"/>
  <c r="K232" i="1"/>
  <c r="K235" i="1"/>
  <c r="K238" i="1"/>
  <c r="K234" i="1"/>
  <c r="M79" i="1"/>
  <c r="M78" i="1"/>
  <c r="M75" i="1"/>
  <c r="M76" i="1"/>
  <c r="M77" i="1"/>
  <c r="M73" i="1"/>
  <c r="M74" i="1"/>
  <c r="Q253" i="1"/>
  <c r="Q252" i="1"/>
  <c r="G243" i="1"/>
  <c r="G246" i="1"/>
  <c r="G242" i="1"/>
  <c r="G245" i="1"/>
  <c r="G247" i="1"/>
  <c r="G244" i="1"/>
  <c r="G241" i="1"/>
  <c r="B87" i="1"/>
  <c r="B35" i="1"/>
  <c r="D126" i="1"/>
  <c r="F102" i="1"/>
  <c r="S144" i="1"/>
  <c r="S93" i="1"/>
  <c r="S92" i="1"/>
  <c r="S88" i="1"/>
  <c r="S135" i="1"/>
  <c r="S94" i="1"/>
  <c r="S91" i="1"/>
  <c r="S111" i="1"/>
  <c r="S89" i="1"/>
  <c r="S90" i="1"/>
  <c r="S120" i="1"/>
  <c r="K49" i="1"/>
  <c r="K46" i="1"/>
  <c r="K42" i="1"/>
  <c r="K51" i="1"/>
  <c r="K48" i="1"/>
  <c r="K45" i="1"/>
  <c r="K50" i="1"/>
  <c r="K44" i="1"/>
  <c r="K43" i="1"/>
  <c r="K47" i="1"/>
  <c r="I90" i="1"/>
  <c r="I111" i="1"/>
  <c r="I89" i="1"/>
  <c r="I92" i="1"/>
  <c r="I88" i="1"/>
  <c r="I94" i="1"/>
  <c r="I93" i="1"/>
  <c r="I120" i="1"/>
  <c r="I91" i="1"/>
  <c r="I234" i="1"/>
  <c r="I237" i="1"/>
  <c r="I233" i="1"/>
  <c r="I236" i="1"/>
  <c r="I232" i="1"/>
  <c r="I238" i="1"/>
  <c r="I235" i="1"/>
  <c r="U122" i="1"/>
  <c r="U125" i="1"/>
  <c r="U121" i="1"/>
  <c r="U127" i="1"/>
  <c r="U124" i="1"/>
  <c r="U126" i="1"/>
  <c r="U123" i="1"/>
  <c r="G123" i="1"/>
  <c r="G126" i="1"/>
  <c r="G122" i="1"/>
  <c r="G124" i="1"/>
  <c r="G121" i="1"/>
  <c r="G127" i="1"/>
  <c r="G125" i="1"/>
  <c r="G138" i="1"/>
  <c r="G159" i="1"/>
  <c r="G144" i="1"/>
  <c r="G140" i="1"/>
  <c r="G142" i="1"/>
  <c r="G141" i="1"/>
  <c r="G137" i="1"/>
  <c r="G139" i="1"/>
  <c r="G136" i="1"/>
  <c r="K114" i="1"/>
  <c r="K117" i="1"/>
  <c r="K113" i="1"/>
  <c r="K115" i="1"/>
  <c r="K116" i="1"/>
  <c r="K118" i="1"/>
  <c r="K112" i="1"/>
  <c r="Q118" i="1"/>
  <c r="Q115" i="1"/>
  <c r="Q114" i="1"/>
  <c r="Q112" i="1"/>
  <c r="Q113" i="1"/>
  <c r="Q117" i="1"/>
  <c r="Q116" i="1"/>
  <c r="D122" i="1"/>
  <c r="F98" i="1"/>
  <c r="R78" i="1"/>
  <c r="R76" i="1"/>
  <c r="R77" i="1"/>
  <c r="R73" i="1"/>
  <c r="R79" i="1"/>
  <c r="R74" i="1"/>
  <c r="R75" i="1"/>
  <c r="R246" i="1"/>
  <c r="R242" i="1"/>
  <c r="R245" i="1"/>
  <c r="R241" i="1"/>
  <c r="R247" i="1"/>
  <c r="R244" i="1"/>
  <c r="R243" i="1"/>
  <c r="L136" i="1"/>
  <c r="L97" i="1"/>
  <c r="L112" i="1"/>
  <c r="L121" i="1" s="1"/>
  <c r="F137" i="1"/>
  <c r="C161" i="1"/>
  <c r="O117" i="1"/>
  <c r="O120" i="1"/>
  <c r="O116" i="1"/>
  <c r="O112" i="1"/>
  <c r="O118" i="1"/>
  <c r="O115" i="1"/>
  <c r="O113" i="1"/>
  <c r="O114" i="1"/>
  <c r="G1" i="1"/>
  <c r="B38" i="1"/>
  <c r="K1" i="1"/>
  <c r="M51" i="1"/>
  <c r="M48" i="1"/>
  <c r="M45" i="1"/>
  <c r="M50" i="1"/>
  <c r="M44" i="1"/>
  <c r="M47" i="1"/>
  <c r="M43" i="1"/>
  <c r="M46" i="1"/>
  <c r="M42" i="1"/>
  <c r="M49" i="1"/>
  <c r="R100" i="1"/>
  <c r="R98" i="1"/>
  <c r="R103" i="1"/>
  <c r="R97" i="1"/>
  <c r="R102" i="1"/>
  <c r="R99" i="1"/>
  <c r="R101" i="1"/>
  <c r="I78" i="1"/>
  <c r="I74" i="1"/>
  <c r="I75" i="1"/>
  <c r="B75" i="1" s="1"/>
  <c r="I76" i="1"/>
  <c r="B76" i="1" s="1"/>
  <c r="I79" i="1"/>
  <c r="I73" i="1"/>
  <c r="I77" i="1"/>
  <c r="B77" i="1" s="1"/>
  <c r="L139" i="1"/>
  <c r="L115" i="1"/>
  <c r="L124" i="1" s="1"/>
  <c r="L100" i="1"/>
  <c r="L140" i="1"/>
  <c r="L101" i="1"/>
  <c r="L116" i="1"/>
  <c r="L125" i="1" s="1"/>
  <c r="C138" i="1"/>
  <c r="F114" i="1"/>
  <c r="K123" i="1"/>
  <c r="K122" i="1"/>
  <c r="K125" i="1"/>
  <c r="K121" i="1"/>
  <c r="K124" i="1"/>
  <c r="K127" i="1"/>
  <c r="K126" i="1"/>
  <c r="N48" i="1"/>
  <c r="N45" i="1"/>
  <c r="N50" i="1"/>
  <c r="N44" i="1"/>
  <c r="N47" i="1"/>
  <c r="N43" i="1"/>
  <c r="N49" i="1"/>
  <c r="N51" i="1"/>
  <c r="N46" i="1"/>
  <c r="N42" i="1"/>
  <c r="F99" i="1"/>
  <c r="D123" i="1"/>
  <c r="T111" i="1"/>
  <c r="T98" i="1"/>
  <c r="T102" i="1"/>
  <c r="T101" i="1"/>
  <c r="T97" i="1"/>
  <c r="T103" i="1"/>
  <c r="T99" i="1"/>
  <c r="T100" i="1"/>
  <c r="M94" i="1"/>
  <c r="M91" i="1"/>
  <c r="M120" i="1"/>
  <c r="M90" i="1"/>
  <c r="M88" i="1"/>
  <c r="M111" i="1"/>
  <c r="M89" i="1"/>
  <c r="M93" i="1"/>
  <c r="M92" i="1"/>
  <c r="J43" i="1"/>
  <c r="J49" i="1"/>
  <c r="J46" i="1"/>
  <c r="J42" i="1"/>
  <c r="J51" i="1"/>
  <c r="J48" i="1"/>
  <c r="J45" i="1"/>
  <c r="J47" i="1"/>
  <c r="J44" i="1"/>
  <c r="J50" i="1"/>
  <c r="B34" i="1"/>
  <c r="B33" i="1"/>
  <c r="O50" i="1"/>
  <c r="O44" i="1"/>
  <c r="O47" i="1"/>
  <c r="O43" i="1"/>
  <c r="O49" i="1"/>
  <c r="O46" i="1"/>
  <c r="O42" i="1"/>
  <c r="O48" i="1"/>
  <c r="O45" i="1"/>
  <c r="O51" i="1"/>
  <c r="H50" i="1"/>
  <c r="H44" i="1"/>
  <c r="H47" i="1"/>
  <c r="H43" i="1"/>
  <c r="H49" i="1"/>
  <c r="H46" i="1"/>
  <c r="H42" i="1"/>
  <c r="H51" i="1"/>
  <c r="H48" i="1"/>
  <c r="H45" i="1"/>
  <c r="L141" i="1"/>
  <c r="L102" i="1"/>
  <c r="L117" i="1"/>
  <c r="L126" i="1" s="1"/>
  <c r="S77" i="1"/>
  <c r="S76" i="1"/>
  <c r="S75" i="1"/>
  <c r="S74" i="1"/>
  <c r="S73" i="1"/>
  <c r="S79" i="1"/>
  <c r="S78" i="1"/>
  <c r="H253" i="1"/>
  <c r="H277" i="1" s="1"/>
  <c r="H252" i="1"/>
  <c r="H276" i="1" s="1"/>
  <c r="S243" i="1"/>
  <c r="S245" i="1"/>
  <c r="S241" i="1"/>
  <c r="S247" i="1"/>
  <c r="S244" i="1"/>
  <c r="S242" i="1"/>
  <c r="S246" i="1"/>
  <c r="K77" i="1"/>
  <c r="K76" i="1"/>
  <c r="K75" i="1"/>
  <c r="K74" i="1"/>
  <c r="K73" i="1"/>
  <c r="K79" i="1"/>
  <c r="K78" i="1"/>
  <c r="R133" i="1"/>
  <c r="B132" i="1"/>
  <c r="H149" i="1"/>
  <c r="H145" i="1"/>
  <c r="H151" i="1"/>
  <c r="H148" i="1"/>
  <c r="H147" i="1"/>
  <c r="H150" i="1"/>
  <c r="H146" i="1"/>
  <c r="R147" i="1"/>
  <c r="R150" i="1"/>
  <c r="R146" i="1"/>
  <c r="R148" i="1"/>
  <c r="R149" i="1"/>
  <c r="R151" i="1"/>
  <c r="R145" i="1"/>
  <c r="L111" i="1"/>
  <c r="L120" i="1" s="1"/>
  <c r="L135" i="1"/>
  <c r="L96" i="1"/>
  <c r="L161" i="1"/>
  <c r="L146" i="1"/>
  <c r="Q127" i="1"/>
  <c r="Q124" i="1"/>
  <c r="Q123" i="1"/>
  <c r="Q126" i="1"/>
  <c r="Q122" i="1"/>
  <c r="Q121" i="1"/>
  <c r="Q125" i="1"/>
  <c r="H141" i="1"/>
  <c r="H140" i="1"/>
  <c r="H142" i="1"/>
  <c r="H139" i="1"/>
  <c r="H137" i="1"/>
  <c r="H168" i="1"/>
  <c r="H159" i="1"/>
  <c r="H138" i="1"/>
  <c r="H136" i="1"/>
  <c r="H100" i="1"/>
  <c r="H98" i="1"/>
  <c r="H103" i="1"/>
  <c r="H97" i="1"/>
  <c r="H102" i="1"/>
  <c r="H101" i="1"/>
  <c r="H99" i="1"/>
  <c r="M168" i="1"/>
  <c r="M138" i="1"/>
  <c r="M141" i="1"/>
  <c r="M159" i="1"/>
  <c r="M137" i="1"/>
  <c r="M136" i="1"/>
  <c r="M139" i="1"/>
  <c r="M140" i="1"/>
  <c r="M142" i="1"/>
  <c r="O100" i="1"/>
  <c r="O99" i="1"/>
  <c r="O98" i="1"/>
  <c r="O103" i="1"/>
  <c r="O97" i="1"/>
  <c r="O101" i="1"/>
  <c r="O102" i="1"/>
  <c r="B29" i="1"/>
  <c r="B36" i="1"/>
  <c r="K258" i="1"/>
  <c r="K261" i="1"/>
  <c r="K257" i="1"/>
  <c r="K264" i="1"/>
  <c r="K260" i="1"/>
  <c r="K256" i="1"/>
  <c r="K262" i="1"/>
  <c r="K259" i="1"/>
  <c r="K151" i="1"/>
  <c r="K148" i="1"/>
  <c r="K147" i="1"/>
  <c r="K150" i="1"/>
  <c r="K146" i="1"/>
  <c r="K145" i="1"/>
  <c r="K149" i="1"/>
  <c r="U285" i="1"/>
  <c r="U284" i="1"/>
  <c r="U283" i="1"/>
  <c r="U282" i="1"/>
  <c r="U281" i="1"/>
  <c r="U280" i="1"/>
  <c r="U286" i="1"/>
  <c r="N92" i="1"/>
  <c r="N88" i="1"/>
  <c r="N94" i="1"/>
  <c r="N91" i="1"/>
  <c r="N120" i="1"/>
  <c r="N90" i="1"/>
  <c r="N93" i="1"/>
  <c r="N111" i="1"/>
  <c r="N89" i="1"/>
  <c r="O141" i="1"/>
  <c r="O159" i="1"/>
  <c r="O137" i="1"/>
  <c r="O144" i="1"/>
  <c r="O140" i="1"/>
  <c r="O136" i="1"/>
  <c r="O138" i="1"/>
  <c r="O139" i="1"/>
  <c r="O142" i="1"/>
  <c r="C117" i="1"/>
  <c r="F93" i="1"/>
  <c r="G113" i="1"/>
  <c r="G116" i="1"/>
  <c r="G112" i="1"/>
  <c r="G118" i="1"/>
  <c r="G115" i="1"/>
  <c r="G117" i="1"/>
  <c r="G114" i="1"/>
  <c r="U117" i="1"/>
  <c r="U113" i="1"/>
  <c r="U116" i="1"/>
  <c r="U112" i="1"/>
  <c r="U114" i="1"/>
  <c r="U115" i="1"/>
  <c r="U118" i="1"/>
  <c r="S99" i="1"/>
  <c r="S103" i="1"/>
  <c r="S97" i="1"/>
  <c r="S102" i="1"/>
  <c r="S98" i="1"/>
  <c r="S100" i="1"/>
  <c r="S101" i="1"/>
  <c r="C112" i="1"/>
  <c r="F88" i="1"/>
  <c r="Q149" i="1"/>
  <c r="Q145" i="1"/>
  <c r="Q151" i="1"/>
  <c r="Q148" i="1"/>
  <c r="Q147" i="1"/>
  <c r="Q150" i="1"/>
  <c r="Q146" i="1"/>
  <c r="N102" i="1"/>
  <c r="N101" i="1"/>
  <c r="N100" i="1"/>
  <c r="N99" i="1"/>
  <c r="N98" i="1"/>
  <c r="N97" i="1"/>
  <c r="N103" i="1"/>
  <c r="C116" i="1"/>
  <c r="F92" i="1"/>
  <c r="B96" i="1"/>
  <c r="L142" i="1"/>
  <c r="L118" i="1"/>
  <c r="L127" i="1" s="1"/>
  <c r="L103" i="1"/>
  <c r="H120" i="1"/>
  <c r="H93" i="1"/>
  <c r="H111" i="1"/>
  <c r="H89" i="1"/>
  <c r="B89" i="1" s="1"/>
  <c r="H92" i="1"/>
  <c r="H88" i="1"/>
  <c r="H94" i="1"/>
  <c r="H90" i="1"/>
  <c r="B90" i="1" s="1"/>
  <c r="H91" i="1"/>
  <c r="H238" i="1"/>
  <c r="B238" i="1" s="1"/>
  <c r="H234" i="1"/>
  <c r="B234" i="1" s="1"/>
  <c r="H237" i="1"/>
  <c r="B237" i="1" s="1"/>
  <c r="H233" i="1"/>
  <c r="B233" i="1" s="1"/>
  <c r="H236" i="1"/>
  <c r="H232" i="1"/>
  <c r="B232" i="1" s="1"/>
  <c r="H240" i="1"/>
  <c r="H235" i="1"/>
  <c r="B235" i="1" s="1"/>
  <c r="M147" i="1"/>
  <c r="M146" i="1"/>
  <c r="M149" i="1"/>
  <c r="M145" i="1"/>
  <c r="M148" i="1"/>
  <c r="M151" i="1"/>
  <c r="M150" i="1"/>
  <c r="B30" i="1"/>
  <c r="G50" i="1"/>
  <c r="B50" i="1" s="1"/>
  <c r="G44" i="1"/>
  <c r="B44" i="1" s="1"/>
  <c r="G47" i="1"/>
  <c r="G43" i="1"/>
  <c r="B41" i="1"/>
  <c r="G49" i="1"/>
  <c r="G46" i="1"/>
  <c r="B46" i="1" s="1"/>
  <c r="G42" i="1"/>
  <c r="G48" i="1"/>
  <c r="G45" i="1"/>
  <c r="B45" i="1" s="1"/>
  <c r="G51" i="1"/>
  <c r="C115" i="1"/>
  <c r="F91" i="1"/>
  <c r="G181" i="1"/>
  <c r="G204" i="1"/>
  <c r="B85" i="1"/>
  <c r="R90" i="1"/>
  <c r="R111" i="1"/>
  <c r="R89" i="1"/>
  <c r="R92" i="1"/>
  <c r="R88" i="1"/>
  <c r="R120" i="1"/>
  <c r="R91" i="1"/>
  <c r="R94" i="1"/>
  <c r="R93" i="1"/>
  <c r="R135" i="1"/>
  <c r="N142" i="1"/>
  <c r="N139" i="1"/>
  <c r="N138" i="1"/>
  <c r="N141" i="1"/>
  <c r="N159" i="1"/>
  <c r="N137" i="1"/>
  <c r="N136" i="1"/>
  <c r="N140" i="1"/>
  <c r="Q141" i="1"/>
  <c r="Q140" i="1"/>
  <c r="Q136" i="1"/>
  <c r="Q142" i="1"/>
  <c r="Q139" i="1"/>
  <c r="Q137" i="1"/>
  <c r="Q168" i="1"/>
  <c r="Q159" i="1"/>
  <c r="Q138" i="1"/>
  <c r="N79" i="1"/>
  <c r="N78" i="1"/>
  <c r="N77" i="1"/>
  <c r="N76" i="1"/>
  <c r="N75" i="1"/>
  <c r="N74" i="1"/>
  <c r="N73" i="1"/>
  <c r="N150" i="1"/>
  <c r="N149" i="1"/>
  <c r="N145" i="1"/>
  <c r="N151" i="1"/>
  <c r="N148" i="1"/>
  <c r="N147" i="1"/>
  <c r="N168" i="1"/>
  <c r="N146" i="1"/>
  <c r="D144" i="1"/>
  <c r="F120" i="1"/>
  <c r="D125" i="1"/>
  <c r="F101" i="1"/>
  <c r="M101" i="1"/>
  <c r="M100" i="1"/>
  <c r="M99" i="1"/>
  <c r="M102" i="1"/>
  <c r="M97" i="1"/>
  <c r="M103" i="1"/>
  <c r="M98" i="1"/>
  <c r="U238" i="1"/>
  <c r="U236" i="1"/>
  <c r="U232" i="1"/>
  <c r="U235" i="1"/>
  <c r="U234" i="1"/>
  <c r="U233" i="1"/>
  <c r="U237" i="1"/>
  <c r="K218" i="1"/>
  <c r="K221" i="1"/>
  <c r="K217" i="1"/>
  <c r="K223" i="1"/>
  <c r="K220" i="1"/>
  <c r="K219" i="1"/>
  <c r="K222" i="1"/>
  <c r="B31" i="1"/>
  <c r="L138" i="1"/>
  <c r="L114" i="1"/>
  <c r="L123" i="1" s="1"/>
  <c r="L99" i="1"/>
  <c r="K170" i="1"/>
  <c r="K173" i="1"/>
  <c r="K169" i="1"/>
  <c r="K175" i="1"/>
  <c r="K172" i="1"/>
  <c r="K174" i="1"/>
  <c r="K171" i="1"/>
  <c r="H247" i="1" l="1"/>
  <c r="H244" i="1"/>
  <c r="H243" i="1"/>
  <c r="H246" i="1"/>
  <c r="H242" i="1"/>
  <c r="H245" i="1"/>
  <c r="H241" i="1"/>
  <c r="N114" i="1"/>
  <c r="N113" i="1"/>
  <c r="N116" i="1"/>
  <c r="N112" i="1"/>
  <c r="N118" i="1"/>
  <c r="N117" i="1"/>
  <c r="N115" i="1"/>
  <c r="I126" i="1"/>
  <c r="I122" i="1"/>
  <c r="I125" i="1"/>
  <c r="I121" i="1"/>
  <c r="I124" i="1"/>
  <c r="I127" i="1"/>
  <c r="I123" i="1"/>
  <c r="S142" i="1"/>
  <c r="S139" i="1"/>
  <c r="S168" i="1"/>
  <c r="S138" i="1"/>
  <c r="S159" i="1"/>
  <c r="S141" i="1"/>
  <c r="S140" i="1"/>
  <c r="S136" i="1"/>
  <c r="S137" i="1"/>
  <c r="B111" i="1"/>
  <c r="B49" i="1"/>
  <c r="M173" i="1"/>
  <c r="M169" i="1"/>
  <c r="M175" i="1"/>
  <c r="M172" i="1"/>
  <c r="M171" i="1"/>
  <c r="M174" i="1"/>
  <c r="M170" i="1"/>
  <c r="F138" i="1"/>
  <c r="C162" i="1"/>
  <c r="L160" i="1"/>
  <c r="L145" i="1"/>
  <c r="D146" i="1"/>
  <c r="F122" i="1"/>
  <c r="I174" i="1"/>
  <c r="I192" i="1"/>
  <c r="I173" i="1"/>
  <c r="I169" i="1"/>
  <c r="I175" i="1"/>
  <c r="I172" i="1"/>
  <c r="I171" i="1"/>
  <c r="I170" i="1"/>
  <c r="C159" i="1"/>
  <c r="F135" i="1"/>
  <c r="U242" i="1"/>
  <c r="U245" i="1"/>
  <c r="U247" i="1"/>
  <c r="U244" i="1"/>
  <c r="U243" i="1"/>
  <c r="U246" i="1"/>
  <c r="U241" i="1"/>
  <c r="G252" i="1"/>
  <c r="G205" i="1"/>
  <c r="B240" i="1"/>
  <c r="D168" i="1"/>
  <c r="F144" i="1"/>
  <c r="B91" i="1"/>
  <c r="L166" i="1"/>
  <c r="L151" i="1"/>
  <c r="L150" i="1"/>
  <c r="L165" i="1"/>
  <c r="M122" i="1"/>
  <c r="M125" i="1"/>
  <c r="M121" i="1"/>
  <c r="M127" i="1"/>
  <c r="M124" i="1"/>
  <c r="M123" i="1"/>
  <c r="M126" i="1"/>
  <c r="S123" i="1"/>
  <c r="S122" i="1"/>
  <c r="S125" i="1"/>
  <c r="S121" i="1"/>
  <c r="S124" i="1"/>
  <c r="S127" i="1"/>
  <c r="S126" i="1"/>
  <c r="B97" i="1"/>
  <c r="I246" i="1"/>
  <c r="I242" i="1"/>
  <c r="I245" i="1"/>
  <c r="I241" i="1"/>
  <c r="I247" i="1"/>
  <c r="I244" i="1"/>
  <c r="I243" i="1"/>
  <c r="B243" i="1" s="1"/>
  <c r="L162" i="1"/>
  <c r="L147" i="1"/>
  <c r="R156" i="1"/>
  <c r="B133" i="1"/>
  <c r="G109" i="1"/>
  <c r="B109" i="1" s="1"/>
  <c r="B108" i="1"/>
  <c r="Q162" i="1"/>
  <c r="Q165" i="1"/>
  <c r="Q161" i="1"/>
  <c r="Q183" i="1"/>
  <c r="Q166" i="1"/>
  <c r="Q160" i="1"/>
  <c r="Q164" i="1"/>
  <c r="Q163" i="1"/>
  <c r="R159" i="1"/>
  <c r="R137" i="1"/>
  <c r="R140" i="1"/>
  <c r="R142" i="1"/>
  <c r="R139" i="1"/>
  <c r="R168" i="1"/>
  <c r="R138" i="1"/>
  <c r="R136" i="1"/>
  <c r="R141" i="1"/>
  <c r="R116" i="1"/>
  <c r="R112" i="1"/>
  <c r="R118" i="1"/>
  <c r="R115" i="1"/>
  <c r="R114" i="1"/>
  <c r="R117" i="1"/>
  <c r="R113" i="1"/>
  <c r="F115" i="1"/>
  <c r="C139" i="1"/>
  <c r="B43" i="1"/>
  <c r="O146" i="1"/>
  <c r="O149" i="1"/>
  <c r="O145" i="1"/>
  <c r="O151" i="1"/>
  <c r="O148" i="1"/>
  <c r="O150" i="1"/>
  <c r="O147" i="1"/>
  <c r="N127" i="1"/>
  <c r="N124" i="1"/>
  <c r="N123" i="1"/>
  <c r="N121" i="1"/>
  <c r="N126" i="1"/>
  <c r="N125" i="1"/>
  <c r="N122" i="1"/>
  <c r="H162" i="1"/>
  <c r="H165" i="1"/>
  <c r="H161" i="1"/>
  <c r="H183" i="1"/>
  <c r="H164" i="1"/>
  <c r="H166" i="1"/>
  <c r="H160" i="1"/>
  <c r="H163" i="1"/>
  <c r="O125" i="1"/>
  <c r="O121" i="1"/>
  <c r="O127" i="1"/>
  <c r="O124" i="1"/>
  <c r="O123" i="1"/>
  <c r="O126" i="1"/>
  <c r="O122" i="1"/>
  <c r="K243" i="1"/>
  <c r="K245" i="1"/>
  <c r="K241" i="1"/>
  <c r="K247" i="1"/>
  <c r="K244" i="1"/>
  <c r="K246" i="1"/>
  <c r="K242" i="1"/>
  <c r="I166" i="1"/>
  <c r="I163" i="1"/>
  <c r="I162" i="1"/>
  <c r="I165" i="1"/>
  <c r="I161" i="1"/>
  <c r="I183" i="1"/>
  <c r="I164" i="1"/>
  <c r="I160" i="1"/>
  <c r="D145" i="1"/>
  <c r="F121" i="1"/>
  <c r="C142" i="1"/>
  <c r="F118" i="1"/>
  <c r="B73" i="1"/>
  <c r="N192" i="1"/>
  <c r="N171" i="1"/>
  <c r="N174" i="1"/>
  <c r="N170" i="1"/>
  <c r="N172" i="1"/>
  <c r="N173" i="1"/>
  <c r="N175" i="1"/>
  <c r="N169" i="1"/>
  <c r="Q171" i="1"/>
  <c r="Q170" i="1"/>
  <c r="Q173" i="1"/>
  <c r="Q169" i="1"/>
  <c r="Q192" i="1"/>
  <c r="Q175" i="1"/>
  <c r="Q174" i="1"/>
  <c r="Q172" i="1"/>
  <c r="B51" i="1"/>
  <c r="B47" i="1"/>
  <c r="B92" i="1"/>
  <c r="B88" i="1"/>
  <c r="B93" i="1"/>
  <c r="K270" i="1"/>
  <c r="K279" i="1"/>
  <c r="K266" i="1"/>
  <c r="K269" i="1"/>
  <c r="K265" i="1"/>
  <c r="K271" i="1"/>
  <c r="K268" i="1"/>
  <c r="K267" i="1"/>
  <c r="H171" i="1"/>
  <c r="H170" i="1"/>
  <c r="H192" i="1"/>
  <c r="H173" i="1"/>
  <c r="H169" i="1"/>
  <c r="H172" i="1"/>
  <c r="H175" i="1"/>
  <c r="H174" i="1"/>
  <c r="L185" i="1"/>
  <c r="L170" i="1"/>
  <c r="T118" i="1"/>
  <c r="T115" i="1"/>
  <c r="T114" i="1"/>
  <c r="T117" i="1"/>
  <c r="T135" i="1"/>
  <c r="T113" i="1"/>
  <c r="T120" i="1"/>
  <c r="T112" i="1"/>
  <c r="T116" i="1"/>
  <c r="L164" i="1"/>
  <c r="L149" i="1"/>
  <c r="S151" i="1"/>
  <c r="S148" i="1"/>
  <c r="S147" i="1"/>
  <c r="S150" i="1"/>
  <c r="S146" i="1"/>
  <c r="S149" i="1"/>
  <c r="S145" i="1"/>
  <c r="B94" i="1"/>
  <c r="B74" i="1"/>
  <c r="H118" i="1"/>
  <c r="H115" i="1"/>
  <c r="H114" i="1"/>
  <c r="H117" i="1"/>
  <c r="H116" i="1"/>
  <c r="H112" i="1"/>
  <c r="H113" i="1"/>
  <c r="C140" i="1"/>
  <c r="F116" i="1"/>
  <c r="B116" i="1" s="1"/>
  <c r="F112" i="1"/>
  <c r="B112" i="1" s="1"/>
  <c r="C136" i="1"/>
  <c r="C141" i="1"/>
  <c r="F117" i="1"/>
  <c r="O168" i="1"/>
  <c r="O166" i="1"/>
  <c r="O163" i="1"/>
  <c r="O162" i="1"/>
  <c r="O165" i="1"/>
  <c r="O164" i="1"/>
  <c r="O183" i="1"/>
  <c r="O160" i="1"/>
  <c r="O161" i="1"/>
  <c r="D147" i="1"/>
  <c r="F123" i="1"/>
  <c r="F161" i="1"/>
  <c r="C185" i="1"/>
  <c r="S114" i="1"/>
  <c r="S117" i="1"/>
  <c r="S113" i="1"/>
  <c r="S118" i="1"/>
  <c r="S112" i="1"/>
  <c r="S115" i="1"/>
  <c r="S116" i="1"/>
  <c r="B102" i="1"/>
  <c r="D149" i="1"/>
  <c r="F125" i="1"/>
  <c r="B98" i="1"/>
  <c r="G164" i="1"/>
  <c r="G160" i="1"/>
  <c r="G166" i="1"/>
  <c r="G163" i="1"/>
  <c r="G162" i="1"/>
  <c r="G165" i="1"/>
  <c r="G183" i="1"/>
  <c r="G168" i="1"/>
  <c r="G161" i="1"/>
  <c r="F127" i="1"/>
  <c r="D151" i="1"/>
  <c r="N161" i="1"/>
  <c r="N183" i="1"/>
  <c r="N164" i="1"/>
  <c r="N160" i="1"/>
  <c r="N166" i="1"/>
  <c r="N163" i="1"/>
  <c r="N165" i="1"/>
  <c r="N162" i="1"/>
  <c r="B48" i="1"/>
  <c r="M165" i="1"/>
  <c r="M164" i="1"/>
  <c r="M160" i="1"/>
  <c r="M166" i="1"/>
  <c r="M163" i="1"/>
  <c r="M161" i="1"/>
  <c r="M162" i="1"/>
  <c r="L159" i="1"/>
  <c r="L144" i="1"/>
  <c r="B99" i="1"/>
  <c r="I116" i="1"/>
  <c r="I112" i="1"/>
  <c r="I118" i="1"/>
  <c r="I115" i="1"/>
  <c r="I114" i="1"/>
  <c r="B114" i="1" s="1"/>
  <c r="I117" i="1"/>
  <c r="I113" i="1"/>
  <c r="F126" i="1"/>
  <c r="D150" i="1"/>
  <c r="F124" i="1"/>
  <c r="D148" i="1"/>
  <c r="B120" i="1"/>
  <c r="B101" i="1"/>
  <c r="R126" i="1"/>
  <c r="R122" i="1"/>
  <c r="R125" i="1"/>
  <c r="R121" i="1"/>
  <c r="R124" i="1"/>
  <c r="R123" i="1"/>
  <c r="R127" i="1"/>
  <c r="B42" i="1"/>
  <c r="H127" i="1"/>
  <c r="H124" i="1"/>
  <c r="H123" i="1"/>
  <c r="H126" i="1"/>
  <c r="H122" i="1"/>
  <c r="H121" i="1"/>
  <c r="H125" i="1"/>
  <c r="M117" i="1"/>
  <c r="M113" i="1"/>
  <c r="B113" i="1" s="1"/>
  <c r="M116" i="1"/>
  <c r="M112" i="1"/>
  <c r="M118" i="1"/>
  <c r="M115" i="1"/>
  <c r="M114" i="1"/>
  <c r="L148" i="1"/>
  <c r="L163" i="1"/>
  <c r="G151" i="1"/>
  <c r="G148" i="1"/>
  <c r="G147" i="1"/>
  <c r="G145" i="1"/>
  <c r="G146" i="1"/>
  <c r="G149" i="1"/>
  <c r="G150" i="1"/>
  <c r="B103" i="1"/>
  <c r="B100" i="1"/>
  <c r="F185" i="1" l="1"/>
  <c r="C209" i="1"/>
  <c r="T140" i="1"/>
  <c r="T136" i="1"/>
  <c r="T142" i="1"/>
  <c r="T139" i="1"/>
  <c r="T138" i="1"/>
  <c r="T141" i="1"/>
  <c r="T159" i="1"/>
  <c r="T137" i="1"/>
  <c r="B137" i="1" s="1"/>
  <c r="C183" i="1"/>
  <c r="F159" i="1"/>
  <c r="B159" i="1" s="1"/>
  <c r="D175" i="1"/>
  <c r="F151" i="1"/>
  <c r="B245" i="1"/>
  <c r="B242" i="1"/>
  <c r="O175" i="1"/>
  <c r="O172" i="1"/>
  <c r="O171" i="1"/>
  <c r="O174" i="1"/>
  <c r="O170" i="1"/>
  <c r="O173" i="1"/>
  <c r="O169" i="1"/>
  <c r="L188" i="1"/>
  <c r="L173" i="1"/>
  <c r="N199" i="1"/>
  <c r="N196" i="1"/>
  <c r="N216" i="1"/>
  <c r="N195" i="1"/>
  <c r="N198" i="1"/>
  <c r="N194" i="1"/>
  <c r="N193" i="1"/>
  <c r="N197" i="1"/>
  <c r="R174" i="1"/>
  <c r="R173" i="1"/>
  <c r="R169" i="1"/>
  <c r="R192" i="1"/>
  <c r="R175" i="1"/>
  <c r="R172" i="1"/>
  <c r="R170" i="1"/>
  <c r="R171" i="1"/>
  <c r="D192" i="1"/>
  <c r="F168" i="1"/>
  <c r="B246" i="1"/>
  <c r="L172" i="1"/>
  <c r="L187" i="1"/>
  <c r="C164" i="1"/>
  <c r="F140" i="1"/>
  <c r="B140" i="1" s="1"/>
  <c r="D169" i="1"/>
  <c r="F145" i="1"/>
  <c r="D174" i="1"/>
  <c r="F150" i="1"/>
  <c r="G174" i="1"/>
  <c r="G170" i="1"/>
  <c r="G192" i="1"/>
  <c r="G173" i="1"/>
  <c r="G169" i="1"/>
  <c r="G171" i="1"/>
  <c r="G172" i="1"/>
  <c r="G175" i="1"/>
  <c r="B117" i="1"/>
  <c r="H198" i="1"/>
  <c r="H197" i="1"/>
  <c r="H193" i="1"/>
  <c r="H199" i="1"/>
  <c r="H196" i="1"/>
  <c r="H195" i="1"/>
  <c r="H194" i="1"/>
  <c r="I186" i="1"/>
  <c r="I185" i="1"/>
  <c r="I188" i="1"/>
  <c r="I184" i="1"/>
  <c r="I190" i="1"/>
  <c r="I189" i="1"/>
  <c r="I187" i="1"/>
  <c r="H189" i="1"/>
  <c r="H185" i="1"/>
  <c r="H188" i="1"/>
  <c r="H184" i="1"/>
  <c r="H190" i="1"/>
  <c r="H207" i="1"/>
  <c r="H186" i="1"/>
  <c r="H187" i="1"/>
  <c r="R180" i="1"/>
  <c r="R157" i="1"/>
  <c r="B157" i="1" s="1"/>
  <c r="B156" i="1"/>
  <c r="L184" i="1"/>
  <c r="L169" i="1"/>
  <c r="L183" i="1"/>
  <c r="L168" i="1"/>
  <c r="L175" i="1"/>
  <c r="L190" i="1"/>
  <c r="D171" i="1"/>
  <c r="F147" i="1"/>
  <c r="B144" i="1"/>
  <c r="G190" i="1"/>
  <c r="G187" i="1"/>
  <c r="G186" i="1"/>
  <c r="G189" i="1"/>
  <c r="G185" i="1"/>
  <c r="G207" i="1"/>
  <c r="G184" i="1"/>
  <c r="G188" i="1"/>
  <c r="B125" i="1"/>
  <c r="O186" i="1"/>
  <c r="O189" i="1"/>
  <c r="O185" i="1"/>
  <c r="O184" i="1"/>
  <c r="O187" i="1"/>
  <c r="O188" i="1"/>
  <c r="O190" i="1"/>
  <c r="O192" i="1"/>
  <c r="C165" i="1"/>
  <c r="F141" i="1"/>
  <c r="B141" i="1" s="1"/>
  <c r="K285" i="1"/>
  <c r="K284" i="1"/>
  <c r="K283" i="1"/>
  <c r="K282" i="1"/>
  <c r="K281" i="1"/>
  <c r="K280" i="1"/>
  <c r="K288" i="1"/>
  <c r="K286" i="1"/>
  <c r="Q189" i="1"/>
  <c r="Q185" i="1"/>
  <c r="Q188" i="1"/>
  <c r="Q184" i="1"/>
  <c r="Q207" i="1"/>
  <c r="Q187" i="1"/>
  <c r="Q186" i="1"/>
  <c r="Q190" i="1"/>
  <c r="L174" i="1"/>
  <c r="L189" i="1"/>
  <c r="C186" i="1"/>
  <c r="F162" i="1"/>
  <c r="S165" i="1"/>
  <c r="S161" i="1"/>
  <c r="S183" i="1"/>
  <c r="S164" i="1"/>
  <c r="S160" i="1"/>
  <c r="S166" i="1"/>
  <c r="S162" i="1"/>
  <c r="S163" i="1"/>
  <c r="B244" i="1"/>
  <c r="N188" i="1"/>
  <c r="N184" i="1"/>
  <c r="N207" i="1"/>
  <c r="N190" i="1"/>
  <c r="N187" i="1"/>
  <c r="N186" i="1"/>
  <c r="N189" i="1"/>
  <c r="N185" i="1"/>
  <c r="B121" i="1"/>
  <c r="D172" i="1"/>
  <c r="F148" i="1"/>
  <c r="F146" i="1"/>
  <c r="D170" i="1"/>
  <c r="D173" i="1"/>
  <c r="F149" i="1"/>
  <c r="C160" i="1"/>
  <c r="F136" i="1"/>
  <c r="B136" i="1" s="1"/>
  <c r="T126" i="1"/>
  <c r="B126" i="1" s="1"/>
  <c r="T125" i="1"/>
  <c r="T121" i="1"/>
  <c r="T144" i="1"/>
  <c r="T127" i="1"/>
  <c r="B127" i="1" s="1"/>
  <c r="T124" i="1"/>
  <c r="B124" i="1" s="1"/>
  <c r="T123" i="1"/>
  <c r="B123" i="1" s="1"/>
  <c r="T122" i="1"/>
  <c r="B122" i="1" s="1"/>
  <c r="L209" i="1"/>
  <c r="L194" i="1"/>
  <c r="B118" i="1"/>
  <c r="L171" i="1"/>
  <c r="L186" i="1"/>
  <c r="B138" i="1"/>
  <c r="B247" i="1"/>
  <c r="Q198" i="1"/>
  <c r="Q197" i="1"/>
  <c r="Q193" i="1"/>
  <c r="Q199" i="1"/>
  <c r="Q196" i="1"/>
  <c r="Q195" i="1"/>
  <c r="Q194" i="1"/>
  <c r="C166" i="1"/>
  <c r="F142" i="1"/>
  <c r="B142" i="1" s="1"/>
  <c r="C163" i="1"/>
  <c r="F139" i="1"/>
  <c r="G253" i="1"/>
  <c r="G276" i="1"/>
  <c r="B135" i="1"/>
  <c r="I194" i="1"/>
  <c r="I197" i="1"/>
  <c r="I193" i="1"/>
  <c r="I199" i="1"/>
  <c r="I196" i="1"/>
  <c r="I207" i="1"/>
  <c r="I195" i="1"/>
  <c r="I198" i="1"/>
  <c r="S170" i="1"/>
  <c r="S173" i="1"/>
  <c r="S169" i="1"/>
  <c r="S175" i="1"/>
  <c r="S172" i="1"/>
  <c r="S174" i="1"/>
  <c r="S171" i="1"/>
  <c r="B115" i="1"/>
  <c r="R166" i="1"/>
  <c r="R163" i="1"/>
  <c r="R162" i="1"/>
  <c r="R165" i="1"/>
  <c r="R161" i="1"/>
  <c r="R183" i="1"/>
  <c r="R164" i="1"/>
  <c r="R160" i="1"/>
  <c r="B241" i="1"/>
  <c r="B161" i="1" l="1"/>
  <c r="C190" i="1"/>
  <c r="F166" i="1"/>
  <c r="S189" i="1"/>
  <c r="S192" i="1"/>
  <c r="S188" i="1"/>
  <c r="S184" i="1"/>
  <c r="S190" i="1"/>
  <c r="S187" i="1"/>
  <c r="S186" i="1"/>
  <c r="S185" i="1"/>
  <c r="K289" i="1"/>
  <c r="K290" i="1"/>
  <c r="K291" i="1"/>
  <c r="K292" i="1"/>
  <c r="K295" i="1"/>
  <c r="K294" i="1"/>
  <c r="K293" i="1"/>
  <c r="C189" i="1"/>
  <c r="F165" i="1"/>
  <c r="F175" i="1"/>
  <c r="D199" i="1"/>
  <c r="L257" i="1"/>
  <c r="L218" i="1"/>
  <c r="B151" i="1"/>
  <c r="C184" i="1"/>
  <c r="F160" i="1"/>
  <c r="O198" i="1"/>
  <c r="O194" i="1"/>
  <c r="O197" i="1"/>
  <c r="O193" i="1"/>
  <c r="O195" i="1"/>
  <c r="O207" i="1"/>
  <c r="O196" i="1"/>
  <c r="O199" i="1"/>
  <c r="L207" i="1"/>
  <c r="L192" i="1"/>
  <c r="H255" i="1"/>
  <c r="H213" i="1"/>
  <c r="H209" i="1"/>
  <c r="H216" i="1"/>
  <c r="H212" i="1"/>
  <c r="H208" i="1"/>
  <c r="H214" i="1"/>
  <c r="H211" i="1"/>
  <c r="H210" i="1"/>
  <c r="D216" i="1"/>
  <c r="F192" i="1"/>
  <c r="Q255" i="1"/>
  <c r="Q213" i="1"/>
  <c r="Q209" i="1"/>
  <c r="Q212" i="1"/>
  <c r="Q208" i="1"/>
  <c r="Q216" i="1"/>
  <c r="Q211" i="1"/>
  <c r="Q210" i="1"/>
  <c r="Q214" i="1"/>
  <c r="D193" i="1"/>
  <c r="F169" i="1"/>
  <c r="F183" i="1"/>
  <c r="C207" i="1"/>
  <c r="N264" i="1"/>
  <c r="N223" i="1"/>
  <c r="N220" i="1"/>
  <c r="N219" i="1"/>
  <c r="N222" i="1"/>
  <c r="N218" i="1"/>
  <c r="N221" i="1"/>
  <c r="N217" i="1"/>
  <c r="R186" i="1"/>
  <c r="R185" i="1"/>
  <c r="R188" i="1"/>
  <c r="R184" i="1"/>
  <c r="R207" i="1"/>
  <c r="R187" i="1"/>
  <c r="R190" i="1"/>
  <c r="R189" i="1"/>
  <c r="I255" i="1"/>
  <c r="I210" i="1"/>
  <c r="I213" i="1"/>
  <c r="I209" i="1"/>
  <c r="I216" i="1"/>
  <c r="I212" i="1"/>
  <c r="I208" i="1"/>
  <c r="I211" i="1"/>
  <c r="I214" i="1"/>
  <c r="L195" i="1"/>
  <c r="L210" i="1"/>
  <c r="F173" i="1"/>
  <c r="D197" i="1"/>
  <c r="B162" i="1"/>
  <c r="L193" i="1"/>
  <c r="L208" i="1"/>
  <c r="G195" i="1"/>
  <c r="G194" i="1"/>
  <c r="G197" i="1"/>
  <c r="G193" i="1"/>
  <c r="G196" i="1"/>
  <c r="G199" i="1"/>
  <c r="G198" i="1"/>
  <c r="L197" i="1"/>
  <c r="L212" i="1"/>
  <c r="N255" i="1"/>
  <c r="N212" i="1"/>
  <c r="N208" i="1"/>
  <c r="N214" i="1"/>
  <c r="N211" i="1"/>
  <c r="N210" i="1"/>
  <c r="N213" i="1"/>
  <c r="N209" i="1"/>
  <c r="G277" i="1"/>
  <c r="T150" i="1"/>
  <c r="T168" i="1"/>
  <c r="T146" i="1"/>
  <c r="B146" i="1" s="1"/>
  <c r="T149" i="1"/>
  <c r="B149" i="1" s="1"/>
  <c r="T145" i="1"/>
  <c r="B145" i="1" s="1"/>
  <c r="T147" i="1"/>
  <c r="T151" i="1"/>
  <c r="T148" i="1"/>
  <c r="F170" i="1"/>
  <c r="D194" i="1"/>
  <c r="F186" i="1"/>
  <c r="C210" i="1"/>
  <c r="G214" i="1"/>
  <c r="G211" i="1"/>
  <c r="G210" i="1"/>
  <c r="G213" i="1"/>
  <c r="G209" i="1"/>
  <c r="G216" i="1"/>
  <c r="G212" i="1"/>
  <c r="G208" i="1"/>
  <c r="G255" i="1"/>
  <c r="B147" i="1"/>
  <c r="C188" i="1"/>
  <c r="F164" i="1"/>
  <c r="T162" i="1"/>
  <c r="T161" i="1"/>
  <c r="T183" i="1"/>
  <c r="T164" i="1"/>
  <c r="T160" i="1"/>
  <c r="T163" i="1"/>
  <c r="T165" i="1"/>
  <c r="T166" i="1"/>
  <c r="C257" i="1"/>
  <c r="F209" i="1"/>
  <c r="B139" i="1"/>
  <c r="L198" i="1"/>
  <c r="L213" i="1"/>
  <c r="F171" i="1"/>
  <c r="D195" i="1"/>
  <c r="L196" i="1"/>
  <c r="L211" i="1"/>
  <c r="F172" i="1"/>
  <c r="D196" i="1"/>
  <c r="F174" i="1"/>
  <c r="D198" i="1"/>
  <c r="C187" i="1"/>
  <c r="F163" i="1"/>
  <c r="B148" i="1"/>
  <c r="L199" i="1"/>
  <c r="L214" i="1"/>
  <c r="R181" i="1"/>
  <c r="B181" i="1" s="1"/>
  <c r="R204" i="1"/>
  <c r="B180" i="1"/>
  <c r="B150" i="1"/>
  <c r="R194" i="1"/>
  <c r="R197" i="1"/>
  <c r="R193" i="1"/>
  <c r="R199" i="1"/>
  <c r="R196" i="1"/>
  <c r="R198" i="1"/>
  <c r="R195" i="1"/>
  <c r="Q219" i="1" l="1"/>
  <c r="Q222" i="1"/>
  <c r="Q218" i="1"/>
  <c r="Q221" i="1"/>
  <c r="Q217" i="1"/>
  <c r="Q220" i="1"/>
  <c r="Q223" i="1"/>
  <c r="L262" i="1"/>
  <c r="L223" i="1"/>
  <c r="C258" i="1"/>
  <c r="F210" i="1"/>
  <c r="C255" i="1"/>
  <c r="F207" i="1"/>
  <c r="B207" i="1" s="1"/>
  <c r="L281" i="1"/>
  <c r="L266" i="1"/>
  <c r="L290" i="1" s="1"/>
  <c r="G260" i="1"/>
  <c r="G256" i="1"/>
  <c r="G262" i="1"/>
  <c r="G259" i="1"/>
  <c r="G279" i="1"/>
  <c r="G258" i="1"/>
  <c r="G261" i="1"/>
  <c r="G257" i="1"/>
  <c r="G264" i="1"/>
  <c r="T185" i="1"/>
  <c r="B185" i="1" s="1"/>
  <c r="T188" i="1"/>
  <c r="T184" i="1"/>
  <c r="T207" i="1"/>
  <c r="T190" i="1"/>
  <c r="T187" i="1"/>
  <c r="T186" i="1"/>
  <c r="T189" i="1"/>
  <c r="B183" i="1"/>
  <c r="L259" i="1"/>
  <c r="L220" i="1"/>
  <c r="G219" i="1"/>
  <c r="G222" i="1"/>
  <c r="G218" i="1"/>
  <c r="G221" i="1"/>
  <c r="G217" i="1"/>
  <c r="G223" i="1"/>
  <c r="G220" i="1"/>
  <c r="F194" i="1"/>
  <c r="D218" i="1"/>
  <c r="T192" i="1"/>
  <c r="T175" i="1"/>
  <c r="T172" i="1"/>
  <c r="B172" i="1" s="1"/>
  <c r="T171" i="1"/>
  <c r="T169" i="1"/>
  <c r="B169" i="1" s="1"/>
  <c r="T170" i="1"/>
  <c r="T174" i="1"/>
  <c r="B174" i="1" s="1"/>
  <c r="T173" i="1"/>
  <c r="B173" i="1" s="1"/>
  <c r="D221" i="1"/>
  <c r="F197" i="1"/>
  <c r="B175" i="1"/>
  <c r="B163" i="1"/>
  <c r="C281" i="1"/>
  <c r="F281" i="1" s="1"/>
  <c r="F257" i="1"/>
  <c r="B170" i="1"/>
  <c r="I264" i="1"/>
  <c r="I222" i="1"/>
  <c r="I218" i="1"/>
  <c r="I221" i="1"/>
  <c r="I217" i="1"/>
  <c r="I223" i="1"/>
  <c r="I220" i="1"/>
  <c r="I219" i="1"/>
  <c r="R255" i="1"/>
  <c r="R210" i="1"/>
  <c r="R213" i="1"/>
  <c r="R209" i="1"/>
  <c r="R212" i="1"/>
  <c r="R208" i="1"/>
  <c r="R216" i="1"/>
  <c r="R211" i="1"/>
  <c r="R214" i="1"/>
  <c r="D217" i="1"/>
  <c r="F193" i="1"/>
  <c r="L255" i="1"/>
  <c r="L216" i="1"/>
  <c r="B168" i="1"/>
  <c r="S199" i="1"/>
  <c r="S196" i="1"/>
  <c r="S207" i="1"/>
  <c r="S195" i="1"/>
  <c r="S198" i="1"/>
  <c r="S197" i="1"/>
  <c r="S194" i="1"/>
  <c r="S193" i="1"/>
  <c r="B186" i="1"/>
  <c r="C211" i="1"/>
  <c r="F187" i="1"/>
  <c r="D219" i="1"/>
  <c r="F195" i="1"/>
  <c r="B164" i="1"/>
  <c r="L258" i="1"/>
  <c r="L219" i="1"/>
  <c r="Q262" i="1"/>
  <c r="Q259" i="1"/>
  <c r="Q258" i="1"/>
  <c r="Q261" i="1"/>
  <c r="Q279" i="1"/>
  <c r="Q257" i="1"/>
  <c r="Q264" i="1"/>
  <c r="Q260" i="1"/>
  <c r="Q256" i="1"/>
  <c r="B160" i="1"/>
  <c r="B165" i="1"/>
  <c r="H262" i="1"/>
  <c r="H259" i="1"/>
  <c r="H279" i="1"/>
  <c r="H258" i="1"/>
  <c r="H261" i="1"/>
  <c r="H257" i="1"/>
  <c r="H264" i="1"/>
  <c r="H260" i="1"/>
  <c r="H256" i="1"/>
  <c r="D223" i="1"/>
  <c r="F199" i="1"/>
  <c r="F198" i="1"/>
  <c r="D222" i="1"/>
  <c r="B171" i="1"/>
  <c r="F188" i="1"/>
  <c r="B188" i="1" s="1"/>
  <c r="C212" i="1"/>
  <c r="N257" i="1"/>
  <c r="N260" i="1"/>
  <c r="N256" i="1"/>
  <c r="N262" i="1"/>
  <c r="N259" i="1"/>
  <c r="N258" i="1"/>
  <c r="N279" i="1"/>
  <c r="N261" i="1"/>
  <c r="F184" i="1"/>
  <c r="B184" i="1" s="1"/>
  <c r="C208" i="1"/>
  <c r="F189" i="1"/>
  <c r="B189" i="1" s="1"/>
  <c r="C213" i="1"/>
  <c r="B166" i="1"/>
  <c r="R252" i="1"/>
  <c r="R205" i="1"/>
  <c r="B205" i="1" s="1"/>
  <c r="B204" i="1"/>
  <c r="L261" i="1"/>
  <c r="L222" i="1"/>
  <c r="L260" i="1"/>
  <c r="L221" i="1"/>
  <c r="B192" i="1"/>
  <c r="H219" i="1"/>
  <c r="H222" i="1"/>
  <c r="H218" i="1"/>
  <c r="H221" i="1"/>
  <c r="H217" i="1"/>
  <c r="H223" i="1"/>
  <c r="H220" i="1"/>
  <c r="O255" i="1"/>
  <c r="O216" i="1"/>
  <c r="O214" i="1"/>
  <c r="O210" i="1"/>
  <c r="O213" i="1"/>
  <c r="O209" i="1"/>
  <c r="O212" i="1"/>
  <c r="O211" i="1"/>
  <c r="O208" i="1"/>
  <c r="C214" i="1"/>
  <c r="F190" i="1"/>
  <c r="D220" i="1"/>
  <c r="F196" i="1"/>
  <c r="L256" i="1"/>
  <c r="L217" i="1"/>
  <c r="I262" i="1"/>
  <c r="I259" i="1"/>
  <c r="I279" i="1"/>
  <c r="I258" i="1"/>
  <c r="I261" i="1"/>
  <c r="I257" i="1"/>
  <c r="I260" i="1"/>
  <c r="I256" i="1"/>
  <c r="N269" i="1"/>
  <c r="N265" i="1"/>
  <c r="N271" i="1"/>
  <c r="N268" i="1"/>
  <c r="N267" i="1"/>
  <c r="N288" i="1"/>
  <c r="N270" i="1"/>
  <c r="N266" i="1"/>
  <c r="D264" i="1"/>
  <c r="F216" i="1"/>
  <c r="B216" i="1" l="1"/>
  <c r="O264" i="1"/>
  <c r="O260" i="1"/>
  <c r="O256" i="1"/>
  <c r="O262" i="1"/>
  <c r="O259" i="1"/>
  <c r="O258" i="1"/>
  <c r="O279" i="1"/>
  <c r="O261" i="1"/>
  <c r="O257" i="1"/>
  <c r="R276" i="1"/>
  <c r="B276" i="1" s="1"/>
  <c r="R253" i="1"/>
  <c r="B252" i="1"/>
  <c r="C259" i="1"/>
  <c r="F211" i="1"/>
  <c r="B211" i="1" s="1"/>
  <c r="D269" i="1"/>
  <c r="F221" i="1"/>
  <c r="T197" i="1"/>
  <c r="T193" i="1"/>
  <c r="T199" i="1"/>
  <c r="B199" i="1" s="1"/>
  <c r="T196" i="1"/>
  <c r="T216" i="1"/>
  <c r="T195" i="1"/>
  <c r="B195" i="1" s="1"/>
  <c r="T198" i="1"/>
  <c r="T194" i="1"/>
  <c r="B194" i="1" s="1"/>
  <c r="F264" i="1"/>
  <c r="D288" i="1"/>
  <c r="F288" i="1" s="1"/>
  <c r="D270" i="1"/>
  <c r="F222" i="1"/>
  <c r="L284" i="1"/>
  <c r="L269" i="1"/>
  <c r="L293" i="1" s="1"/>
  <c r="C261" i="1"/>
  <c r="F213" i="1"/>
  <c r="B198" i="1"/>
  <c r="Q267" i="1"/>
  <c r="Q270" i="1"/>
  <c r="Q288" i="1"/>
  <c r="Q266" i="1"/>
  <c r="Q269" i="1"/>
  <c r="Q265" i="1"/>
  <c r="Q271" i="1"/>
  <c r="Q268" i="1"/>
  <c r="L282" i="1"/>
  <c r="L267" i="1"/>
  <c r="L291" i="1" s="1"/>
  <c r="T255" i="1"/>
  <c r="T209" i="1"/>
  <c r="T212" i="1"/>
  <c r="T208" i="1"/>
  <c r="T214" i="1"/>
  <c r="T211" i="1"/>
  <c r="T210" i="1"/>
  <c r="T213" i="1"/>
  <c r="G281" i="1"/>
  <c r="G290" i="1" s="1"/>
  <c r="G280" i="1"/>
  <c r="G289" i="1" s="1"/>
  <c r="F255" i="1"/>
  <c r="C279" i="1"/>
  <c r="F279" i="1" s="1"/>
  <c r="L280" i="1"/>
  <c r="L265" i="1"/>
  <c r="L289" i="1" s="1"/>
  <c r="H288" i="1"/>
  <c r="H286" i="1"/>
  <c r="H295" i="1" s="1"/>
  <c r="H285" i="1"/>
  <c r="H294" i="1" s="1"/>
  <c r="H284" i="1"/>
  <c r="H293" i="1" s="1"/>
  <c r="H283" i="1"/>
  <c r="H292" i="1" s="1"/>
  <c r="H282" i="1"/>
  <c r="H291" i="1" s="1"/>
  <c r="H281" i="1"/>
  <c r="H290" i="1" s="1"/>
  <c r="H280" i="1"/>
  <c r="H289" i="1" s="1"/>
  <c r="B210" i="1"/>
  <c r="N291" i="1"/>
  <c r="N292" i="1"/>
  <c r="N295" i="1"/>
  <c r="N294" i="1"/>
  <c r="N293" i="1"/>
  <c r="N289" i="1"/>
  <c r="N290" i="1"/>
  <c r="B196" i="1"/>
  <c r="L285" i="1"/>
  <c r="L270" i="1"/>
  <c r="L294" i="1" s="1"/>
  <c r="C256" i="1"/>
  <c r="F208" i="1"/>
  <c r="D271" i="1"/>
  <c r="F223" i="1"/>
  <c r="Q286" i="1"/>
  <c r="Q285" i="1"/>
  <c r="Q284" i="1"/>
  <c r="Q283" i="1"/>
  <c r="Q282" i="1"/>
  <c r="Q281" i="1"/>
  <c r="Q280" i="1"/>
  <c r="L279" i="1"/>
  <c r="L264" i="1"/>
  <c r="L288" i="1" s="1"/>
  <c r="L283" i="1"/>
  <c r="L268" i="1"/>
  <c r="L292" i="1" s="1"/>
  <c r="F258" i="1"/>
  <c r="C282" i="1"/>
  <c r="F282" i="1" s="1"/>
  <c r="D268" i="1"/>
  <c r="F220" i="1"/>
  <c r="B193" i="1"/>
  <c r="R222" i="1"/>
  <c r="R218" i="1"/>
  <c r="R221" i="1"/>
  <c r="R217" i="1"/>
  <c r="R223" i="1"/>
  <c r="R220" i="1"/>
  <c r="R219" i="1"/>
  <c r="D266" i="1"/>
  <c r="F218" i="1"/>
  <c r="B190" i="1"/>
  <c r="C260" i="1"/>
  <c r="F212" i="1"/>
  <c r="D267" i="1"/>
  <c r="F219" i="1"/>
  <c r="D265" i="1"/>
  <c r="F217" i="1"/>
  <c r="G271" i="1"/>
  <c r="G286" i="1" s="1"/>
  <c r="G295" i="1" s="1"/>
  <c r="G268" i="1"/>
  <c r="G283" i="1" s="1"/>
  <c r="G292" i="1" s="1"/>
  <c r="G288" i="1"/>
  <c r="G267" i="1"/>
  <c r="G282" i="1" s="1"/>
  <c r="G291" i="1" s="1"/>
  <c r="G270" i="1"/>
  <c r="G285" i="1" s="1"/>
  <c r="G294" i="1" s="1"/>
  <c r="G266" i="1"/>
  <c r="G269" i="1"/>
  <c r="G284" i="1" s="1"/>
  <c r="G293" i="1" s="1"/>
  <c r="G265" i="1"/>
  <c r="I286" i="1"/>
  <c r="I285" i="1"/>
  <c r="I284" i="1"/>
  <c r="I283" i="1"/>
  <c r="I282" i="1"/>
  <c r="I281" i="1"/>
  <c r="I280" i="1"/>
  <c r="C262" i="1"/>
  <c r="F214" i="1"/>
  <c r="B214" i="1" s="1"/>
  <c r="O223" i="1"/>
  <c r="O220" i="1"/>
  <c r="O219" i="1"/>
  <c r="O222" i="1"/>
  <c r="O218" i="1"/>
  <c r="O221" i="1"/>
  <c r="O217" i="1"/>
  <c r="N286" i="1"/>
  <c r="N285" i="1"/>
  <c r="N284" i="1"/>
  <c r="N283" i="1"/>
  <c r="N282" i="1"/>
  <c r="N281" i="1"/>
  <c r="N280" i="1"/>
  <c r="H267" i="1"/>
  <c r="H270" i="1"/>
  <c r="H266" i="1"/>
  <c r="H269" i="1"/>
  <c r="H265" i="1"/>
  <c r="H271" i="1"/>
  <c r="H268" i="1"/>
  <c r="B187" i="1"/>
  <c r="S255" i="1"/>
  <c r="S213" i="1"/>
  <c r="S212" i="1"/>
  <c r="S208" i="1"/>
  <c r="S216" i="1"/>
  <c r="S214" i="1"/>
  <c r="S211" i="1"/>
  <c r="S210" i="1"/>
  <c r="S209" i="1"/>
  <c r="B209" i="1" s="1"/>
  <c r="R262" i="1"/>
  <c r="R286" i="1" s="1"/>
  <c r="R259" i="1"/>
  <c r="R283" i="1" s="1"/>
  <c r="R258" i="1"/>
  <c r="R282" i="1" s="1"/>
  <c r="R261" i="1"/>
  <c r="R285" i="1" s="1"/>
  <c r="R279" i="1"/>
  <c r="R257" i="1"/>
  <c r="R281" i="1" s="1"/>
  <c r="R264" i="1"/>
  <c r="R260" i="1"/>
  <c r="R284" i="1" s="1"/>
  <c r="R256" i="1"/>
  <c r="R280" i="1" s="1"/>
  <c r="I288" i="1"/>
  <c r="I267" i="1"/>
  <c r="I270" i="1"/>
  <c r="I266" i="1"/>
  <c r="I269" i="1"/>
  <c r="I265" i="1"/>
  <c r="I271" i="1"/>
  <c r="I268" i="1"/>
  <c r="B197" i="1"/>
  <c r="L271" i="1"/>
  <c r="L295" i="1" s="1"/>
  <c r="L286" i="1"/>
  <c r="T258" i="1" l="1"/>
  <c r="T261" i="1"/>
  <c r="T279" i="1"/>
  <c r="T257" i="1"/>
  <c r="T260" i="1"/>
  <c r="T256" i="1"/>
  <c r="T262" i="1"/>
  <c r="T259" i="1"/>
  <c r="S258" i="1"/>
  <c r="S261" i="1"/>
  <c r="S279" i="1"/>
  <c r="S257" i="1"/>
  <c r="S264" i="1"/>
  <c r="S260" i="1"/>
  <c r="S256" i="1"/>
  <c r="S262" i="1"/>
  <c r="S259" i="1"/>
  <c r="F262" i="1"/>
  <c r="C286" i="1"/>
  <c r="F286" i="1" s="1"/>
  <c r="F266" i="1"/>
  <c r="D290" i="1"/>
  <c r="F290" i="1" s="1"/>
  <c r="T264" i="1"/>
  <c r="T221" i="1"/>
  <c r="T217" i="1"/>
  <c r="T223" i="1"/>
  <c r="T220" i="1"/>
  <c r="T219" i="1"/>
  <c r="B219" i="1" s="1"/>
  <c r="T222" i="1"/>
  <c r="B222" i="1" s="1"/>
  <c r="T218" i="1"/>
  <c r="F259" i="1"/>
  <c r="B259" i="1" s="1"/>
  <c r="C283" i="1"/>
  <c r="F283" i="1" s="1"/>
  <c r="R267" i="1"/>
  <c r="R291" i="1" s="1"/>
  <c r="R270" i="1"/>
  <c r="R294" i="1" s="1"/>
  <c r="R288" i="1"/>
  <c r="R266" i="1"/>
  <c r="R290" i="1" s="1"/>
  <c r="R269" i="1"/>
  <c r="R293" i="1" s="1"/>
  <c r="R265" i="1"/>
  <c r="R289" i="1" s="1"/>
  <c r="R271" i="1"/>
  <c r="R295" i="1" s="1"/>
  <c r="R268" i="1"/>
  <c r="R292" i="1" s="1"/>
  <c r="D289" i="1"/>
  <c r="F289" i="1" s="1"/>
  <c r="F265" i="1"/>
  <c r="B257" i="1"/>
  <c r="Q295" i="1"/>
  <c r="Q294" i="1"/>
  <c r="Q293" i="1"/>
  <c r="Q289" i="1"/>
  <c r="Q290" i="1"/>
  <c r="Q291" i="1"/>
  <c r="Q292" i="1"/>
  <c r="B220" i="1"/>
  <c r="F271" i="1"/>
  <c r="D295" i="1"/>
  <c r="F295" i="1" s="1"/>
  <c r="R277" i="1"/>
  <c r="B277" i="1" s="1"/>
  <c r="B253" i="1"/>
  <c r="D291" i="1"/>
  <c r="F291" i="1" s="1"/>
  <c r="F267" i="1"/>
  <c r="D292" i="1"/>
  <c r="F292" i="1" s="1"/>
  <c r="F268" i="1"/>
  <c r="B208" i="1"/>
  <c r="D294" i="1"/>
  <c r="F294" i="1" s="1"/>
  <c r="F270" i="1"/>
  <c r="S218" i="1"/>
  <c r="B218" i="1" s="1"/>
  <c r="S221" i="1"/>
  <c r="S217" i="1"/>
  <c r="B217" i="1" s="1"/>
  <c r="S223" i="1"/>
  <c r="B223" i="1" s="1"/>
  <c r="S220" i="1"/>
  <c r="S222" i="1"/>
  <c r="S219" i="1"/>
  <c r="B212" i="1"/>
  <c r="F256" i="1"/>
  <c r="C280" i="1"/>
  <c r="F280" i="1" s="1"/>
  <c r="B279" i="1"/>
  <c r="B264" i="1"/>
  <c r="O271" i="1"/>
  <c r="O268" i="1"/>
  <c r="O267" i="1"/>
  <c r="O288" i="1"/>
  <c r="O270" i="1"/>
  <c r="O266" i="1"/>
  <c r="O269" i="1"/>
  <c r="O265" i="1"/>
  <c r="F260" i="1"/>
  <c r="C284" i="1"/>
  <c r="F284" i="1" s="1"/>
  <c r="B258" i="1"/>
  <c r="B255" i="1"/>
  <c r="B213" i="1"/>
  <c r="B221" i="1"/>
  <c r="I289" i="1"/>
  <c r="I290" i="1"/>
  <c r="I291" i="1"/>
  <c r="I292" i="1"/>
  <c r="I295" i="1"/>
  <c r="I294" i="1"/>
  <c r="I293" i="1"/>
  <c r="C285" i="1"/>
  <c r="F285" i="1" s="1"/>
  <c r="F261" i="1"/>
  <c r="B261" i="1" s="1"/>
  <c r="D293" i="1"/>
  <c r="F293" i="1" s="1"/>
  <c r="F269" i="1"/>
  <c r="O286" i="1"/>
  <c r="O285" i="1"/>
  <c r="O284" i="1"/>
  <c r="O283" i="1"/>
  <c r="O282" i="1"/>
  <c r="O281" i="1"/>
  <c r="O280" i="1"/>
  <c r="B256" i="1" l="1"/>
  <c r="S270" i="1"/>
  <c r="B270" i="1" s="1"/>
  <c r="S288" i="1"/>
  <c r="S266" i="1"/>
  <c r="S269" i="1"/>
  <c r="B269" i="1" s="1"/>
  <c r="S265" i="1"/>
  <c r="S271" i="1"/>
  <c r="B271" i="1" s="1"/>
  <c r="S268" i="1"/>
  <c r="B268" i="1" s="1"/>
  <c r="S267" i="1"/>
  <c r="O292" i="1"/>
  <c r="O295" i="1"/>
  <c r="O294" i="1"/>
  <c r="O293" i="1"/>
  <c r="O289" i="1"/>
  <c r="O290" i="1"/>
  <c r="O291" i="1"/>
  <c r="B267" i="1"/>
  <c r="S286" i="1"/>
  <c r="B286" i="1" s="1"/>
  <c r="S285" i="1"/>
  <c r="B285" i="1" s="1"/>
  <c r="S284" i="1"/>
  <c r="B284" i="1" s="1"/>
  <c r="S283" i="1"/>
  <c r="S282" i="1"/>
  <c r="B282" i="1" s="1"/>
  <c r="S281" i="1"/>
  <c r="S280" i="1"/>
  <c r="T286" i="1"/>
  <c r="T285" i="1"/>
  <c r="T284" i="1"/>
  <c r="T283" i="1"/>
  <c r="B283" i="1" s="1"/>
  <c r="T282" i="1"/>
  <c r="T281" i="1"/>
  <c r="B281" i="1" s="1"/>
  <c r="T280" i="1"/>
  <c r="B262" i="1"/>
  <c r="B280" i="1"/>
  <c r="B260" i="1"/>
  <c r="T288" i="1"/>
  <c r="T266" i="1"/>
  <c r="B266" i="1" s="1"/>
  <c r="T269" i="1"/>
  <c r="T265" i="1"/>
  <c r="B265" i="1" s="1"/>
  <c r="T271" i="1"/>
  <c r="T268" i="1"/>
  <c r="T267" i="1"/>
  <c r="T270" i="1"/>
  <c r="B291" i="1" l="1"/>
  <c r="T289" i="1"/>
  <c r="T290" i="1"/>
  <c r="T291" i="1"/>
  <c r="T292" i="1"/>
  <c r="T295" i="1"/>
  <c r="T294" i="1"/>
  <c r="T293" i="1"/>
  <c r="B288" i="1"/>
  <c r="S289" i="1"/>
  <c r="B289" i="1" s="1"/>
  <c r="S290" i="1"/>
  <c r="B290" i="1" s="1"/>
  <c r="S291" i="1"/>
  <c r="S292" i="1"/>
  <c r="B292" i="1" s="1"/>
  <c r="S295" i="1"/>
  <c r="B295" i="1" s="1"/>
  <c r="S294" i="1"/>
  <c r="B294" i="1" s="1"/>
  <c r="S293" i="1"/>
  <c r="B293" i="1" s="1"/>
</calcChain>
</file>

<file path=xl/sharedStrings.xml><?xml version="1.0" encoding="utf-8"?>
<sst xmlns="http://schemas.openxmlformats.org/spreadsheetml/2006/main" count="584" uniqueCount="128">
  <si>
    <t>** FULL-TIME UNDERGRADUATE - 12 PLUS HOURS</t>
  </si>
  <si>
    <t>** FULL-TIME GRADUATE - 9 PLUS HOURS</t>
  </si>
  <si>
    <t>DESCRIPTION / HOURS</t>
  </si>
  <si>
    <t>TOTAL TUITION AND FEES</t>
  </si>
  <si>
    <t>TUITION UG BASED ON 17-18 RATE</t>
  </si>
  <si>
    <t>OUT OF STATE UG TUITION BASED ON 17-18 RATE</t>
  </si>
  <si>
    <t>NC PROMISE</t>
  </si>
  <si>
    <t>NET TUITION</t>
  </si>
  <si>
    <t>HEALTH SERVICE</t>
  </si>
  <si>
    <t>STUDENT ACTIVITY</t>
  </si>
  <si>
    <t>STUDENT REC CTR DS</t>
  </si>
  <si>
    <t>BOOK RENTAL</t>
  </si>
  <si>
    <t>ATHLETICS</t>
  </si>
  <si>
    <t>ATHLETIC FACILITIES DS</t>
  </si>
  <si>
    <t>UNIV CENTER DS</t>
  </si>
  <si>
    <t>RECORDS &amp; ENROLLMENT MNGMET FEE</t>
  </si>
  <si>
    <t>EDUCATION &amp; TECHNOLOGY FEE</t>
  </si>
  <si>
    <t>ASG</t>
  </si>
  <si>
    <t>SUSTAINABILITY FEE</t>
  </si>
  <si>
    <t>TRANSPORTATION FEE</t>
  </si>
  <si>
    <t>DINING FACILITY DS</t>
  </si>
  <si>
    <t>BROWN HALL DEBT SERVICE</t>
  </si>
  <si>
    <t>CAMPUS SECURITY</t>
  </si>
  <si>
    <t>HEALTH INS  FEE*</t>
  </si>
  <si>
    <t>FULL-TIME</t>
  </si>
  <si>
    <t>NC UNDERGRADUATE</t>
  </si>
  <si>
    <t>OS UG $3,500 PROMISE</t>
  </si>
  <si>
    <t>OS UG $2,500 PROMISE</t>
  </si>
  <si>
    <t>NC GRADUATE</t>
  </si>
  <si>
    <t>OS GRADUATE</t>
  </si>
  <si>
    <t>NC UNDERGRADUATE PART-TIME</t>
  </si>
  <si>
    <t xml:space="preserve"> 1 HOUR</t>
  </si>
  <si>
    <t xml:space="preserve">  2 HOURS</t>
  </si>
  <si>
    <t xml:space="preserve">  3 HOURS</t>
  </si>
  <si>
    <t xml:space="preserve">  4 HOURS</t>
  </si>
  <si>
    <t xml:space="preserve">  5 HOURS</t>
  </si>
  <si>
    <t xml:space="preserve">  6 HOURS</t>
  </si>
  <si>
    <t xml:space="preserve">  7 HOURS</t>
  </si>
  <si>
    <t xml:space="preserve">  8 HOURS</t>
  </si>
  <si>
    <t xml:space="preserve">  9 HOURS</t>
  </si>
  <si>
    <t>10 HOURS</t>
  </si>
  <si>
    <t>11 HOURS</t>
  </si>
  <si>
    <t>OS UNDERGRADUATE PART-TIME</t>
  </si>
  <si>
    <t xml:space="preserve">$3,500 Promise Cohort
</t>
  </si>
  <si>
    <r>
      <rPr>
        <b/>
        <sz val="10"/>
        <rFont val="Arial"/>
        <family val="2"/>
      </rPr>
      <t>$3,500 Non-Res Cohort:</t>
    </r>
    <r>
      <rPr>
        <sz val="10"/>
        <rFont val="Arial"/>
        <family val="2"/>
      </rPr>
      <t xml:space="preserve"> Applies to new non-resident undergraduates enrolling Fall 2026 or later, or students not continuously enrolled from the previous academic year (AY).</t>
    </r>
  </si>
  <si>
    <t xml:space="preserve">$2,500 Promise Cohort
</t>
  </si>
  <si>
    <r>
      <rPr>
        <b/>
        <sz val="10"/>
        <rFont val="Arial"/>
        <family val="2"/>
      </rPr>
      <t>$2,500 Non-Res Cohort:</t>
    </r>
    <r>
      <rPr>
        <sz val="10"/>
        <rFont val="Arial"/>
        <family val="2"/>
      </rPr>
      <t xml:space="preserve"> Applies to non-resident undergraduates enrolled in Summer 2025, Fall 2025, or Spring 2026 who remain continuously enrolled.  Eligible students are grandfathered at $2,500 per semester until a break in continuous enrollment.</t>
    </r>
  </si>
  <si>
    <t>*Health insurance coverage is required for degree-seeking students with at least 6 hours.  Fee may be waived by verifying coverage at  https://studentblue.bcbsnc.com  before deadline.</t>
  </si>
  <si>
    <t>TUITION</t>
  </si>
  <si>
    <t>OUT OF STATE TUITION</t>
  </si>
  <si>
    <t>NC GRADUATE
PART-TIME</t>
  </si>
  <si>
    <t>OS GRADUATE
PART-TIME</t>
  </si>
  <si>
    <t xml:space="preserve"> </t>
  </si>
  <si>
    <t xml:space="preserve">Doctor of Nursing Practice - Nurse Anesthesia | D.N.P. </t>
  </si>
  <si>
    <t>TUITION DIFFERENTIAL</t>
  </si>
  <si>
    <t>TOTAL TUITION</t>
  </si>
  <si>
    <t>Master of Science in Nursing (Prelicensure Nursing) | MEPN</t>
  </si>
  <si>
    <t>Doctor of Physical Therapy | DPT</t>
  </si>
  <si>
    <t>Master of Comm. Sciences &amp; Disorders | M.S.</t>
  </si>
  <si>
    <t>Doctor of Nursing Practice - Family Nurse Practitioner DNP FNP</t>
  </si>
  <si>
    <t>****Health insurance coverage is required for degree-seeking students with at least 6 hours.  Fee may be waived by verifying coverage at  https://studentblue.bcbsnc.com  before deadline.</t>
  </si>
  <si>
    <t>Master of Accountancy/Master of Business Admin./Master of Entrepreneurship/Master of Project Management/Master in Sport Management/Project Management Certificate-Business Administration | M.B.A.</t>
  </si>
  <si>
    <t>Masters of Science (MS) in Engineering | GSMS ENGR</t>
  </si>
  <si>
    <t>Masters of Social Work | M.S.W.</t>
  </si>
  <si>
    <t>Masters of Athletic Training | M.S.A.T.</t>
  </si>
  <si>
    <t>HOUSING</t>
  </si>
  <si>
    <t>TECH FEE</t>
  </si>
  <si>
    <t>RESIDENTIAL PROGRAM FEES</t>
  </si>
  <si>
    <t>Detail Code</t>
  </si>
  <si>
    <t>PRIVATE</t>
  </si>
  <si>
    <t>DOUBLE</t>
  </si>
  <si>
    <t>Always add $92 tech fee</t>
  </si>
  <si>
    <t>RA</t>
  </si>
  <si>
    <t>Engineering Program Fee</t>
  </si>
  <si>
    <t>ALLEN</t>
  </si>
  <si>
    <t>Fine Arts Program Fee</t>
  </si>
  <si>
    <t xml:space="preserve">BALSAM/BLUE RIDGE </t>
  </si>
  <si>
    <t>Athletic Training Program Fee</t>
  </si>
  <si>
    <t>HARRILL</t>
  </si>
  <si>
    <t>Dietetics Program Fee</t>
  </si>
  <si>
    <t>JUDACULLA</t>
  </si>
  <si>
    <t>Recreational Therapy Program Fee</t>
  </si>
  <si>
    <t>LOWER CAMPUS**</t>
  </si>
  <si>
    <t>Emergency Medical Care Program Fee</t>
  </si>
  <si>
    <t xml:space="preserve">MADISON </t>
  </si>
  <si>
    <t>Environmental Health Program Fee</t>
  </si>
  <si>
    <t>NOBLE</t>
  </si>
  <si>
    <t>Social Work Program Fee</t>
  </si>
  <si>
    <t>NORTON</t>
  </si>
  <si>
    <t>Honors College Program Fee</t>
  </si>
  <si>
    <t>ROBERTSON</t>
  </si>
  <si>
    <t>STANDARD-AB, BU***</t>
  </si>
  <si>
    <t>VILLAGE</t>
  </si>
  <si>
    <t>**LOWER CAMPUS INCLUDES THE ROCKS RESIDENCE HALLS (BK, SK, WK)</t>
  </si>
  <si>
    <t>***STANDARD HOUSING INCLUDES ALBRIGHT -BENTON, BUCHANAN</t>
  </si>
  <si>
    <t>DISTANCE PROGRAM FEES</t>
  </si>
  <si>
    <t>RA’s pay 70% of a Judaculla double if they live in any building other than Albright-Benton and Buchanan.  RA’s in Albright-Benton and Buchanan pay 70% of a standard double</t>
  </si>
  <si>
    <t>Emergency Medical Care DLP Program Fee</t>
  </si>
  <si>
    <t>$23.65/hour</t>
  </si>
  <si>
    <t>MEAL PLANS</t>
  </si>
  <si>
    <t>DB</t>
  </si>
  <si>
    <t>7% tax</t>
  </si>
  <si>
    <t>DB Inc Tax</t>
  </si>
  <si>
    <t>Exchange</t>
  </si>
  <si>
    <t>Amount</t>
  </si>
  <si>
    <t>Total</t>
  </si>
  <si>
    <t>COURSE FEES</t>
  </si>
  <si>
    <t>Unlimited Premium-$240.75 DB</t>
  </si>
  <si>
    <t>1/day</t>
  </si>
  <si>
    <t>Cooperating Teachers Stipend (edTPA) Course Fee</t>
  </si>
  <si>
    <t>Unlimited Basic-$133.75 DB</t>
  </si>
  <si>
    <t>Pro Education Sequence Course Fee</t>
  </si>
  <si>
    <t>Block 150-$561.75 DB</t>
  </si>
  <si>
    <t>All 150</t>
  </si>
  <si>
    <t>Study Abroad Fee (per trip)</t>
  </si>
  <si>
    <t>Weekly 14-$347.75 DB</t>
  </si>
  <si>
    <t>14/week</t>
  </si>
  <si>
    <t>Commuter Block 80-$615.25 DB</t>
  </si>
  <si>
    <t>Commuter Block 40-$454.75 DB</t>
  </si>
  <si>
    <t>Commuter  DB-$775.75</t>
  </si>
  <si>
    <t>Faculty &amp; Staff 15 Meal Exchange</t>
  </si>
  <si>
    <t>Faculty &amp; Staff 25 Meal Exchange</t>
  </si>
  <si>
    <t>AYCE Meal plan charges include 7% N.C. sales tax.</t>
  </si>
  <si>
    <t>Faculty and Staff Rates</t>
  </si>
  <si>
    <t xml:space="preserve">UG </t>
  </si>
  <si>
    <t>bookrental only</t>
  </si>
  <si>
    <t>GR</t>
  </si>
  <si>
    <t>No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</si>
</sst>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A48C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44" fontId="1" fillId="0" borderId="0" xfId="0" applyNumberFormat="1" applyFont="1"/>
    <xf numFmtId="44" fontId="1" fillId="0" borderId="0" xfId="0" applyNumberFormat="1" applyFont="1" applyAlignment="1">
      <alignment horizontal="center"/>
    </xf>
    <xf numFmtId="44" fontId="1" fillId="0" borderId="0" xfId="1" applyFont="1"/>
    <xf numFmtId="0" fontId="1" fillId="2" borderId="0" xfId="0" applyFont="1" applyFill="1"/>
    <xf numFmtId="0" fontId="1" fillId="2" borderId="1" xfId="0" applyFont="1" applyFill="1" applyBorder="1"/>
    <xf numFmtId="164" fontId="1" fillId="0" borderId="0" xfId="2" applyNumberFormat="1" applyFont="1"/>
    <xf numFmtId="0" fontId="1" fillId="3" borderId="0" xfId="0" applyFont="1" applyFill="1"/>
    <xf numFmtId="0" fontId="1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5" borderId="2" xfId="1" applyNumberFormat="1" applyFont="1" applyFill="1" applyBorder="1" applyAlignment="1" applyProtection="1">
      <alignment horizontal="center" vertical="center" wrapText="1"/>
    </xf>
    <xf numFmtId="0" fontId="2" fillId="6" borderId="2" xfId="1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44" fontId="1" fillId="7" borderId="2" xfId="1" applyFont="1" applyFill="1" applyBorder="1"/>
    <xf numFmtId="44" fontId="1" fillId="6" borderId="2" xfId="1" applyFont="1" applyFill="1" applyBorder="1" applyAlignment="1">
      <alignment horizontal="center"/>
    </xf>
    <xf numFmtId="0" fontId="1" fillId="0" borderId="2" xfId="0" applyFont="1" applyBorder="1"/>
    <xf numFmtId="44" fontId="1" fillId="0" borderId="2" xfId="1" applyFont="1" applyFill="1" applyBorder="1" applyProtection="1"/>
    <xf numFmtId="44" fontId="1" fillId="0" borderId="2" xfId="1" applyFont="1" applyFill="1" applyBorder="1" applyProtection="1">
      <protection locked="0"/>
    </xf>
    <xf numFmtId="44" fontId="1" fillId="6" borderId="2" xfId="1" applyFont="1" applyFill="1" applyBorder="1" applyAlignment="1" applyProtection="1">
      <alignment horizontal="center"/>
      <protection locked="0"/>
    </xf>
    <xf numFmtId="0" fontId="1" fillId="8" borderId="2" xfId="0" applyFont="1" applyFill="1" applyBorder="1"/>
    <xf numFmtId="44" fontId="1" fillId="8" borderId="2" xfId="1" applyFont="1" applyFill="1" applyBorder="1" applyProtection="1"/>
    <xf numFmtId="44" fontId="1" fillId="8" borderId="2" xfId="1" applyFont="1" applyFill="1" applyBorder="1" applyProtection="1">
      <protection locked="0"/>
    </xf>
    <xf numFmtId="0" fontId="1" fillId="7" borderId="2" xfId="0" applyFont="1" applyFill="1" applyBorder="1"/>
    <xf numFmtId="0" fontId="1" fillId="9" borderId="2" xfId="0" applyFont="1" applyFill="1" applyBorder="1"/>
    <xf numFmtId="0" fontId="1" fillId="10" borderId="2" xfId="0" applyFont="1" applyFill="1" applyBorder="1"/>
    <xf numFmtId="0" fontId="1" fillId="0" borderId="0" xfId="0" applyFont="1" applyAlignment="1">
      <alignment horizontal="left"/>
    </xf>
    <xf numFmtId="44" fontId="1" fillId="0" borderId="0" xfId="1" applyFont="1" applyFill="1" applyBorder="1" applyProtection="1"/>
    <xf numFmtId="44" fontId="1" fillId="0" borderId="0" xfId="1" applyFont="1" applyFill="1" applyBorder="1" applyProtection="1">
      <protection locked="0"/>
    </xf>
    <xf numFmtId="44" fontId="1" fillId="6" borderId="0" xfId="0" applyNumberFormat="1" applyFont="1" applyFill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" fillId="7" borderId="6" xfId="0" applyFont="1" applyFill="1" applyBorder="1"/>
    <xf numFmtId="44" fontId="1" fillId="9" borderId="2" xfId="0" applyNumberFormat="1" applyFont="1" applyFill="1" applyBorder="1"/>
    <xf numFmtId="0" fontId="3" fillId="3" borderId="2" xfId="0" applyFont="1" applyFill="1" applyBorder="1" applyAlignment="1">
      <alignment horizontal="center" vertical="center" wrapText="1"/>
    </xf>
    <xf numFmtId="44" fontId="1" fillId="6" borderId="2" xfId="0" applyNumberFormat="1" applyFont="1" applyFill="1" applyBorder="1" applyAlignment="1">
      <alignment horizontal="center"/>
    </xf>
    <xf numFmtId="44" fontId="1" fillId="0" borderId="0" xfId="1" applyFont="1" applyBorder="1" applyProtection="1">
      <protection locked="0"/>
    </xf>
    <xf numFmtId="0" fontId="1" fillId="3" borderId="6" xfId="0" applyFont="1" applyFill="1" applyBorder="1"/>
    <xf numFmtId="44" fontId="1" fillId="0" borderId="6" xfId="1" applyFont="1" applyFill="1" applyBorder="1" applyProtection="1"/>
    <xf numFmtId="44" fontId="1" fillId="0" borderId="6" xfId="1" applyFont="1" applyFill="1" applyBorder="1" applyProtection="1">
      <protection locked="0"/>
    </xf>
    <xf numFmtId="44" fontId="1" fillId="6" borderId="6" xfId="1" applyFont="1" applyFill="1" applyBorder="1" applyAlignment="1" applyProtection="1">
      <alignment horizontal="center"/>
      <protection locked="0"/>
    </xf>
    <xf numFmtId="0" fontId="1" fillId="3" borderId="2" xfId="0" applyFont="1" applyFill="1" applyBorder="1"/>
    <xf numFmtId="44" fontId="1" fillId="7" borderId="2" xfId="1" applyFont="1" applyFill="1" applyBorder="1" applyProtection="1"/>
    <xf numFmtId="0" fontId="2" fillId="0" borderId="1" xfId="1" applyNumberFormat="1" applyFont="1" applyFill="1" applyBorder="1" applyAlignment="1" applyProtection="1">
      <alignment horizontal="center" vertical="center" wrapText="1"/>
    </xf>
    <xf numFmtId="44" fontId="1" fillId="7" borderId="2" xfId="1" applyFont="1" applyFill="1" applyBorder="1" applyProtection="1">
      <protection locked="0"/>
    </xf>
    <xf numFmtId="0" fontId="1" fillId="11" borderId="2" xfId="0" applyFont="1" applyFill="1" applyBorder="1"/>
    <xf numFmtId="44" fontId="1" fillId="6" borderId="0" xfId="1" applyFont="1" applyFill="1" applyBorder="1" applyAlignment="1" applyProtection="1">
      <alignment horizontal="center"/>
      <protection locked="0"/>
    </xf>
    <xf numFmtId="44" fontId="0" fillId="6" borderId="0" xfId="0" applyNumberFormat="1" applyFill="1" applyAlignment="1">
      <alignment horizontal="center"/>
    </xf>
    <xf numFmtId="44" fontId="1" fillId="0" borderId="2" xfId="1" applyFont="1" applyBorder="1" applyProtection="1"/>
    <xf numFmtId="44" fontId="1" fillId="9" borderId="2" xfId="1" applyFont="1" applyFill="1" applyBorder="1" applyProtection="1"/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2" fontId="1" fillId="3" borderId="2" xfId="0" applyNumberFormat="1" applyFont="1" applyFill="1" applyBorder="1" applyAlignment="1">
      <alignment horizontal="left"/>
    </xf>
    <xf numFmtId="44" fontId="1" fillId="0" borderId="2" xfId="1" applyFont="1" applyFill="1" applyBorder="1" applyAlignment="1" applyProtection="1">
      <alignment horizontal="left"/>
    </xf>
    <xf numFmtId="44" fontId="1" fillId="0" borderId="2" xfId="1" applyFont="1" applyFill="1" applyBorder="1"/>
    <xf numFmtId="44" fontId="1" fillId="6" borderId="2" xfId="1" applyFont="1" applyFill="1" applyBorder="1" applyAlignment="1" applyProtection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/>
    </xf>
    <xf numFmtId="4" fontId="1" fillId="0" borderId="0" xfId="1" applyNumberFormat="1" applyFont="1" applyFill="1" applyBorder="1" applyProtection="1">
      <protection locked="0"/>
    </xf>
    <xf numFmtId="4" fontId="1" fillId="0" borderId="0" xfId="0" applyNumberFormat="1" applyFont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" fontId="1" fillId="0" borderId="0" xfId="0" applyNumberFormat="1" applyFont="1"/>
    <xf numFmtId="0" fontId="1" fillId="12" borderId="2" xfId="0" applyFont="1" applyFill="1" applyBorder="1"/>
    <xf numFmtId="0" fontId="1" fillId="12" borderId="2" xfId="0" applyFont="1" applyFill="1" applyBorder="1" applyAlignment="1">
      <alignment horizontal="center"/>
    </xf>
    <xf numFmtId="44" fontId="1" fillId="12" borderId="2" xfId="1" applyFont="1" applyFill="1" applyBorder="1"/>
    <xf numFmtId="0" fontId="1" fillId="12" borderId="2" xfId="1" applyNumberFormat="1" applyFont="1" applyFill="1" applyBorder="1" applyAlignment="1">
      <alignment horizontal="center"/>
    </xf>
    <xf numFmtId="12" fontId="1" fillId="0" borderId="0" xfId="1" applyNumberFormat="1" applyFont="1" applyFill="1" applyBorder="1" applyProtection="1">
      <protection locked="0"/>
    </xf>
    <xf numFmtId="44" fontId="1" fillId="0" borderId="2" xfId="1" applyFont="1" applyBorder="1"/>
    <xf numFmtId="0" fontId="1" fillId="12" borderId="2" xfId="0" applyFont="1" applyFill="1" applyBorder="1" applyAlignment="1">
      <alignment horizontal="left"/>
    </xf>
    <xf numFmtId="4" fontId="1" fillId="0" borderId="0" xfId="0" applyNumberFormat="1" applyFont="1" applyAlignment="1">
      <alignment horizontal="left"/>
    </xf>
    <xf numFmtId="0" fontId="1" fillId="5" borderId="2" xfId="0" applyFont="1" applyFill="1" applyBorder="1"/>
    <xf numFmtId="44" fontId="1" fillId="5" borderId="2" xfId="1" applyFont="1" applyFill="1" applyBorder="1"/>
    <xf numFmtId="44" fontId="1" fillId="0" borderId="0" xfId="1" applyFont="1" applyBorder="1"/>
    <xf numFmtId="0" fontId="4" fillId="0" borderId="0" xfId="0" applyFont="1" applyAlignment="1">
      <alignment vertical="top"/>
    </xf>
    <xf numFmtId="0" fontId="1" fillId="0" borderId="0" xfId="0" applyFont="1" applyAlignment="1">
      <alignment wrapText="1"/>
    </xf>
    <xf numFmtId="44" fontId="1" fillId="0" borderId="0" xfId="1" applyFont="1" applyFill="1" applyBorder="1"/>
    <xf numFmtId="44" fontId="1" fillId="0" borderId="0" xfId="1" applyFont="1" applyFill="1"/>
    <xf numFmtId="0" fontId="1" fillId="0" borderId="3" xfId="0" applyFont="1" applyBorder="1"/>
    <xf numFmtId="0" fontId="1" fillId="0" borderId="5" xfId="0" applyFont="1" applyBorder="1"/>
    <xf numFmtId="0" fontId="1" fillId="0" borderId="4" xfId="0" applyFont="1" applyBorder="1"/>
    <xf numFmtId="44" fontId="3" fillId="0" borderId="0" xfId="0" applyNumberFormat="1" applyFont="1"/>
    <xf numFmtId="44" fontId="1" fillId="0" borderId="2" xfId="1" applyFont="1" applyFill="1" applyBorder="1" applyAlignment="1"/>
    <xf numFmtId="44" fontId="1" fillId="0" borderId="2" xfId="1" applyFont="1" applyFill="1" applyBorder="1" applyAlignment="1">
      <alignment horizontal="center"/>
    </xf>
    <xf numFmtId="44" fontId="1" fillId="0" borderId="2" xfId="0" applyNumberFormat="1" applyFont="1" applyBorder="1"/>
    <xf numFmtId="8" fontId="1" fillId="0" borderId="2" xfId="0" applyNumberFormat="1" applyFont="1" applyBorder="1"/>
    <xf numFmtId="8" fontId="1" fillId="0" borderId="0" xfId="0" applyNumberFormat="1" applyFont="1"/>
    <xf numFmtId="44" fontId="1" fillId="0" borderId="2" xfId="1" applyFont="1" applyBorder="1" applyAlignment="1">
      <alignment horizontal="center"/>
    </xf>
    <xf numFmtId="0" fontId="4" fillId="0" borderId="0" xfId="0" applyFont="1"/>
    <xf numFmtId="44" fontId="1" fillId="13" borderId="0" xfId="1" applyFont="1" applyFill="1"/>
    <xf numFmtId="0" fontId="1" fillId="2" borderId="0" xfId="0" applyFont="1" applyFill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2" fontId="3" fillId="0" borderId="7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8" borderId="3" xfId="0" applyFont="1" applyFill="1" applyBorder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6CE8-EE1D-4AA1-BDEB-616349626A7A}">
  <sheetPr>
    <pageSetUpPr fitToPage="1"/>
  </sheetPr>
  <dimension ref="A1:AB327"/>
  <sheetViews>
    <sheetView showGridLines="0" tabSelected="1" topLeftCell="A5" zoomScale="70" zoomScaleNormal="70" zoomScaleSheetLayoutView="80" workbookViewId="0">
      <selection activeCell="A7" sqref="A7"/>
    </sheetView>
  </sheetViews>
  <sheetFormatPr defaultColWidth="9.140625" defaultRowHeight="12.75" x14ac:dyDescent="0.2"/>
  <cols>
    <col min="1" max="1" width="22.85546875" style="1" customWidth="1"/>
    <col min="2" max="2" width="14.42578125" style="1" customWidth="1"/>
    <col min="3" max="3" width="12.85546875" style="1" customWidth="1"/>
    <col min="4" max="4" width="12" style="1" customWidth="1"/>
    <col min="5" max="5" width="14.140625" style="1" customWidth="1"/>
    <col min="6" max="6" width="12" style="1" customWidth="1"/>
    <col min="7" max="7" width="13.140625" style="1" customWidth="1"/>
    <col min="8" max="10" width="11.140625" style="1" customWidth="1"/>
    <col min="11" max="11" width="15.42578125" style="1" customWidth="1"/>
    <col min="12" max="13" width="11.140625" style="1" customWidth="1"/>
    <col min="14" max="14" width="13.42578125" style="1" customWidth="1"/>
    <col min="15" max="15" width="13.5703125" style="1" customWidth="1"/>
    <col min="16" max="16" width="10.5703125" style="1" customWidth="1"/>
    <col min="17" max="18" width="11.140625" style="1" customWidth="1"/>
    <col min="19" max="19" width="12" style="1" customWidth="1"/>
    <col min="20" max="21" width="11.140625" style="1" customWidth="1"/>
    <col min="22" max="22" width="11.140625" style="3" customWidth="1"/>
    <col min="23" max="23" width="11.5703125" style="1" bestFit="1" customWidth="1"/>
    <col min="24" max="37" width="9.140625" style="1"/>
    <col min="38" max="38" width="9.140625" style="1" customWidth="1"/>
    <col min="39" max="16384" width="9.140625" style="1"/>
  </cols>
  <sheetData>
    <row r="1" spans="1:25" hidden="1" x14ac:dyDescent="0.2">
      <c r="G1" s="2">
        <f>G10-G38</f>
        <v>17.620000000000005</v>
      </c>
      <c r="H1" s="2">
        <f t="shared" ref="H1:V1" si="0">H10-H38</f>
        <v>30.120000000000005</v>
      </c>
      <c r="I1" s="2">
        <f t="shared" si="0"/>
        <v>6.3799999999999955</v>
      </c>
      <c r="J1" s="2">
        <f t="shared" si="0"/>
        <v>13.379999999999995</v>
      </c>
      <c r="K1" s="2">
        <f t="shared" si="0"/>
        <v>34.06</v>
      </c>
      <c r="L1" s="2">
        <f t="shared" si="0"/>
        <v>11.319999999999993</v>
      </c>
      <c r="M1" s="2">
        <f t="shared" si="0"/>
        <v>1</v>
      </c>
      <c r="N1" s="2">
        <f t="shared" si="0"/>
        <v>0.87000000000000099</v>
      </c>
      <c r="O1" s="2">
        <f t="shared" si="0"/>
        <v>22.629999999999995</v>
      </c>
      <c r="P1" s="2">
        <f t="shared" si="0"/>
        <v>0.06</v>
      </c>
      <c r="Q1" s="2">
        <f t="shared" si="0"/>
        <v>0.37999999999999989</v>
      </c>
      <c r="R1" s="2">
        <f t="shared" si="0"/>
        <v>5.75</v>
      </c>
      <c r="S1" s="2">
        <f t="shared" si="0"/>
        <v>4.6899999999999977</v>
      </c>
      <c r="T1" s="2">
        <f t="shared" si="0"/>
        <v>5.6300000000000026</v>
      </c>
      <c r="U1" s="2">
        <f t="shared" si="0"/>
        <v>2.5</v>
      </c>
      <c r="V1" s="2">
        <f t="shared" si="0"/>
        <v>0</v>
      </c>
    </row>
    <row r="2" spans="1:25" hidden="1" x14ac:dyDescent="0.2">
      <c r="I2" s="2">
        <f>ROUND(I10/12,2)</f>
        <v>6.42</v>
      </c>
      <c r="J2" s="2">
        <f>ROUND(J10/12,2)</f>
        <v>13.42</v>
      </c>
      <c r="N2" s="2">
        <f>ROUND(N10/12,2)</f>
        <v>0.83</v>
      </c>
      <c r="O2" s="2">
        <f>ROUND(O10/12,2)</f>
        <v>22.67</v>
      </c>
      <c r="Q2" s="2">
        <f>ROUND(Q10/12,2)</f>
        <v>0.42</v>
      </c>
      <c r="S2" s="2">
        <f>ROUND(S10/12,2)</f>
        <v>4.71</v>
      </c>
      <c r="T2" s="2">
        <f>ROUND(T10/12,2)</f>
        <v>5.67</v>
      </c>
    </row>
    <row r="3" spans="1:25" hidden="1" x14ac:dyDescent="0.2">
      <c r="I3" s="4">
        <f>I2-I16</f>
        <v>0</v>
      </c>
      <c r="J3" s="4">
        <f>J2-J16</f>
        <v>0</v>
      </c>
      <c r="K3" s="4"/>
      <c r="L3" s="4"/>
      <c r="M3" s="4"/>
      <c r="N3" s="4">
        <f>N2-N16</f>
        <v>0</v>
      </c>
      <c r="O3" s="4">
        <f>O2-O16</f>
        <v>0</v>
      </c>
      <c r="P3" s="4"/>
      <c r="Q3" s="4">
        <f>Q2-Q16</f>
        <v>0</v>
      </c>
      <c r="R3" s="4"/>
      <c r="S3" s="4">
        <f>S2-S16</f>
        <v>0</v>
      </c>
      <c r="T3" s="4">
        <f>T2-T16</f>
        <v>0</v>
      </c>
    </row>
    <row r="4" spans="1:25" hidden="1" x14ac:dyDescent="0.2">
      <c r="G4" s="2">
        <f>G10/12</f>
        <v>17.583333333333332</v>
      </c>
      <c r="H4" s="2">
        <f>H10/12</f>
        <v>30.083333333333332</v>
      </c>
      <c r="I4" s="2">
        <f t="shared" ref="I4:U4" si="1">I10/12</f>
        <v>6.416666666666667</v>
      </c>
      <c r="J4" s="2">
        <f t="shared" si="1"/>
        <v>13.416666666666666</v>
      </c>
      <c r="K4" s="2">
        <f t="shared" si="1"/>
        <v>34.041666666666664</v>
      </c>
      <c r="L4" s="2">
        <f t="shared" si="1"/>
        <v>11.375</v>
      </c>
      <c r="M4" s="2">
        <f t="shared" si="1"/>
        <v>1</v>
      </c>
      <c r="N4" s="2">
        <f t="shared" si="1"/>
        <v>0.83333333333333337</v>
      </c>
      <c r="O4" s="2">
        <f t="shared" si="1"/>
        <v>22.666666666666668</v>
      </c>
      <c r="P4" s="2">
        <f t="shared" si="1"/>
        <v>4.1666666666666664E-2</v>
      </c>
      <c r="Q4" s="2">
        <f t="shared" si="1"/>
        <v>0.41666666666666669</v>
      </c>
      <c r="R4" s="2">
        <f t="shared" si="1"/>
        <v>5.75</v>
      </c>
      <c r="S4" s="2">
        <f t="shared" si="1"/>
        <v>4.708333333333333</v>
      </c>
      <c r="T4" s="2">
        <f t="shared" si="1"/>
        <v>5.666666666666667</v>
      </c>
      <c r="U4" s="2">
        <f t="shared" si="1"/>
        <v>2.5</v>
      </c>
      <c r="V4" s="2"/>
    </row>
    <row r="5" spans="1:25" x14ac:dyDescent="0.2">
      <c r="A5" s="5" t="s">
        <v>0</v>
      </c>
      <c r="B5" s="5"/>
      <c r="C5" s="6"/>
      <c r="D5" s="5"/>
      <c r="G5" s="7">
        <v>0.49840000000000001</v>
      </c>
      <c r="H5" s="7">
        <v>0.72150000000000003</v>
      </c>
      <c r="N5" s="2"/>
      <c r="O5" s="2"/>
      <c r="Q5" s="2"/>
      <c r="S5" s="2"/>
      <c r="T5" s="2"/>
      <c r="V5" s="1"/>
    </row>
    <row r="6" spans="1:25" x14ac:dyDescent="0.2">
      <c r="A6" s="8" t="s">
        <v>1</v>
      </c>
      <c r="B6" s="8"/>
      <c r="C6" s="8"/>
      <c r="D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"/>
    </row>
    <row r="7" spans="1:25" s="11" customFormat="1" x14ac:dyDescent="0.2">
      <c r="A7" s="9"/>
      <c r="B7" s="9"/>
      <c r="C7" s="9"/>
      <c r="D7" s="9"/>
      <c r="E7" s="9"/>
      <c r="F7" s="9"/>
      <c r="G7" s="10">
        <v>2027</v>
      </c>
      <c r="H7" s="10">
        <v>2020</v>
      </c>
      <c r="I7" s="9">
        <v>2003</v>
      </c>
      <c r="J7" s="9">
        <v>2004</v>
      </c>
      <c r="K7" s="10">
        <v>2005</v>
      </c>
      <c r="L7" s="9">
        <v>2006</v>
      </c>
      <c r="M7" s="9">
        <v>2007</v>
      </c>
      <c r="N7" s="9">
        <v>2026</v>
      </c>
      <c r="O7" s="10">
        <v>2023</v>
      </c>
      <c r="P7" s="10">
        <v>2010</v>
      </c>
      <c r="Q7" s="9">
        <v>2025</v>
      </c>
      <c r="R7" s="9">
        <v>2012</v>
      </c>
      <c r="S7" s="9">
        <v>2019</v>
      </c>
      <c r="T7" s="9">
        <v>2032</v>
      </c>
      <c r="U7" s="10">
        <v>2033</v>
      </c>
      <c r="V7" s="9">
        <v>2029</v>
      </c>
    </row>
    <row r="8" spans="1:25" ht="42.75" customHeight="1" x14ac:dyDescent="0.2">
      <c r="A8" s="12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3" t="s">
        <v>8</v>
      </c>
      <c r="H8" s="13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4" t="s">
        <v>17</v>
      </c>
      <c r="Q8" s="12" t="s">
        <v>18</v>
      </c>
      <c r="R8" s="15" t="s">
        <v>19</v>
      </c>
      <c r="S8" s="14" t="s">
        <v>20</v>
      </c>
      <c r="T8" s="14" t="s">
        <v>21</v>
      </c>
      <c r="U8" s="14" t="s">
        <v>22</v>
      </c>
      <c r="V8" s="16" t="s">
        <v>23</v>
      </c>
    </row>
    <row r="9" spans="1:25" ht="42" customHeight="1" x14ac:dyDescent="0.2">
      <c r="A9" s="17" t="s">
        <v>24</v>
      </c>
      <c r="B9" s="18"/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1"/>
    </row>
    <row r="10" spans="1:25" x14ac:dyDescent="0.2">
      <c r="A10" s="22" t="s">
        <v>25</v>
      </c>
      <c r="B10" s="23">
        <f>SUM(F10:V10)</f>
        <v>3690</v>
      </c>
      <c r="C10" s="24">
        <v>1985.5</v>
      </c>
      <c r="D10" s="23"/>
      <c r="E10" s="23">
        <v>-1485.5</v>
      </c>
      <c r="F10" s="24">
        <f>SUM(C10:E10)</f>
        <v>500</v>
      </c>
      <c r="G10" s="24">
        <v>211</v>
      </c>
      <c r="H10" s="24">
        <v>361</v>
      </c>
      <c r="I10" s="24">
        <v>77</v>
      </c>
      <c r="J10" s="24">
        <v>161</v>
      </c>
      <c r="K10" s="24">
        <v>408.5</v>
      </c>
      <c r="L10" s="24">
        <v>136.5</v>
      </c>
      <c r="M10" s="24">
        <v>12</v>
      </c>
      <c r="N10" s="24">
        <v>10</v>
      </c>
      <c r="O10" s="24">
        <v>272</v>
      </c>
      <c r="P10" s="24">
        <v>0.5</v>
      </c>
      <c r="Q10" s="24">
        <v>5</v>
      </c>
      <c r="R10" s="24">
        <v>69</v>
      </c>
      <c r="S10" s="24">
        <v>56.5</v>
      </c>
      <c r="T10" s="24">
        <v>68</v>
      </c>
      <c r="U10" s="24">
        <v>30</v>
      </c>
      <c r="V10" s="25">
        <v>1312</v>
      </c>
      <c r="W10" s="2"/>
      <c r="X10" s="2"/>
      <c r="Y10" s="2"/>
    </row>
    <row r="11" spans="1:25" x14ac:dyDescent="0.2">
      <c r="A11" s="26" t="s">
        <v>26</v>
      </c>
      <c r="B11" s="27">
        <f>SUM(F11:V11)</f>
        <v>6689.9999999999991</v>
      </c>
      <c r="C11" s="27"/>
      <c r="D11" s="27">
        <v>8416.7099999999991</v>
      </c>
      <c r="E11" s="27">
        <v>-4916.71</v>
      </c>
      <c r="F11" s="28">
        <f>SUM(C11:E11)</f>
        <v>3499.9999999999991</v>
      </c>
      <c r="G11" s="28">
        <v>211</v>
      </c>
      <c r="H11" s="28">
        <v>361</v>
      </c>
      <c r="I11" s="28">
        <v>77</v>
      </c>
      <c r="J11" s="28">
        <v>161</v>
      </c>
      <c r="K11" s="28">
        <v>408.5</v>
      </c>
      <c r="L11" s="28">
        <v>136.5</v>
      </c>
      <c r="M11" s="28">
        <v>12</v>
      </c>
      <c r="N11" s="28">
        <v>10</v>
      </c>
      <c r="O11" s="28">
        <v>272</v>
      </c>
      <c r="P11" s="28">
        <v>0.5</v>
      </c>
      <c r="Q11" s="28">
        <v>5</v>
      </c>
      <c r="R11" s="28">
        <f>R10</f>
        <v>69</v>
      </c>
      <c r="S11" s="28">
        <v>56.5</v>
      </c>
      <c r="T11" s="28">
        <v>68</v>
      </c>
      <c r="U11" s="28">
        <v>30</v>
      </c>
      <c r="V11" s="25">
        <v>1312</v>
      </c>
    </row>
    <row r="12" spans="1:25" x14ac:dyDescent="0.2">
      <c r="A12" s="26" t="s">
        <v>27</v>
      </c>
      <c r="B12" s="27">
        <f>SUM(F12:V12)</f>
        <v>5690</v>
      </c>
      <c r="C12" s="27"/>
      <c r="D12" s="27">
        <v>7416.71</v>
      </c>
      <c r="E12" s="27">
        <v>-4916.71</v>
      </c>
      <c r="F12" s="28">
        <f>SUM(C12:E12)</f>
        <v>2500</v>
      </c>
      <c r="G12" s="28">
        <v>211</v>
      </c>
      <c r="H12" s="28">
        <v>361</v>
      </c>
      <c r="I12" s="28">
        <v>77</v>
      </c>
      <c r="J12" s="28">
        <v>161</v>
      </c>
      <c r="K12" s="28">
        <v>408.5</v>
      </c>
      <c r="L12" s="28">
        <v>136.5</v>
      </c>
      <c r="M12" s="28">
        <v>12</v>
      </c>
      <c r="N12" s="28">
        <v>10</v>
      </c>
      <c r="O12" s="28">
        <v>272</v>
      </c>
      <c r="P12" s="28">
        <v>0.5</v>
      </c>
      <c r="Q12" s="28">
        <v>5</v>
      </c>
      <c r="R12" s="28">
        <f>R11</f>
        <v>69</v>
      </c>
      <c r="S12" s="28">
        <v>56.5</v>
      </c>
      <c r="T12" s="28">
        <v>68</v>
      </c>
      <c r="U12" s="28">
        <v>30</v>
      </c>
      <c r="V12" s="25">
        <v>1312</v>
      </c>
    </row>
    <row r="13" spans="1:25" x14ac:dyDescent="0.2">
      <c r="A13" s="22" t="s">
        <v>28</v>
      </c>
      <c r="B13" s="23">
        <f>SUM(F13:V13)</f>
        <v>6367.5</v>
      </c>
      <c r="C13" s="24">
        <v>2284</v>
      </c>
      <c r="D13" s="23"/>
      <c r="E13" s="23"/>
      <c r="F13" s="24">
        <v>2284</v>
      </c>
      <c r="G13" s="24">
        <v>211</v>
      </c>
      <c r="H13" s="24">
        <v>361</v>
      </c>
      <c r="I13" s="24">
        <v>77</v>
      </c>
      <c r="J13" s="24"/>
      <c r="K13" s="24">
        <v>408.5</v>
      </c>
      <c r="L13" s="24">
        <v>136.5</v>
      </c>
      <c r="M13" s="24">
        <v>12</v>
      </c>
      <c r="N13" s="24">
        <v>10</v>
      </c>
      <c r="O13" s="24">
        <v>272</v>
      </c>
      <c r="P13" s="24">
        <v>0.5</v>
      </c>
      <c r="Q13" s="24">
        <v>5</v>
      </c>
      <c r="R13" s="24">
        <f>R11</f>
        <v>69</v>
      </c>
      <c r="S13" s="24">
        <v>56.5</v>
      </c>
      <c r="T13" s="24">
        <v>68</v>
      </c>
      <c r="U13" s="24">
        <v>30</v>
      </c>
      <c r="V13" s="25">
        <v>2366.5</v>
      </c>
      <c r="W13" s="2"/>
    </row>
    <row r="14" spans="1:25" x14ac:dyDescent="0.2">
      <c r="A14" s="22" t="s">
        <v>29</v>
      </c>
      <c r="B14" s="23">
        <f>SUM(F14:V14)</f>
        <v>11727</v>
      </c>
      <c r="C14" s="23"/>
      <c r="D14" s="24">
        <v>7643.5</v>
      </c>
      <c r="E14" s="24"/>
      <c r="F14" s="24">
        <v>7643.5</v>
      </c>
      <c r="G14" s="24">
        <v>211</v>
      </c>
      <c r="H14" s="24">
        <v>361</v>
      </c>
      <c r="I14" s="24">
        <v>77</v>
      </c>
      <c r="J14" s="24"/>
      <c r="K14" s="24">
        <v>408.5</v>
      </c>
      <c r="L14" s="24">
        <v>136.5</v>
      </c>
      <c r="M14" s="24">
        <v>12</v>
      </c>
      <c r="N14" s="24">
        <v>10</v>
      </c>
      <c r="O14" s="24">
        <v>272</v>
      </c>
      <c r="P14" s="24">
        <v>0.5</v>
      </c>
      <c r="Q14" s="24">
        <v>5</v>
      </c>
      <c r="R14" s="24">
        <f>R13</f>
        <v>69</v>
      </c>
      <c r="S14" s="24">
        <v>56.5</v>
      </c>
      <c r="T14" s="24">
        <v>68</v>
      </c>
      <c r="U14" s="24">
        <v>30</v>
      </c>
      <c r="V14" s="25">
        <v>2366.5</v>
      </c>
      <c r="W14" s="2"/>
    </row>
    <row r="15" spans="1:25" ht="42" customHeight="1" x14ac:dyDescent="0.2">
      <c r="A15" s="17" t="s">
        <v>30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0"/>
      <c r="U15" s="20"/>
      <c r="V15" s="21"/>
    </row>
    <row r="16" spans="1:25" x14ac:dyDescent="0.2">
      <c r="A16" s="9" t="s">
        <v>31</v>
      </c>
      <c r="B16" s="23">
        <f>SUM(F16:U16)</f>
        <v>198.18</v>
      </c>
      <c r="C16" s="24">
        <f>C10/12</f>
        <v>165.45833333333334</v>
      </c>
      <c r="D16" s="30"/>
      <c r="E16" s="23">
        <f t="shared" ref="E16:E26" si="2">F16-C16</f>
        <v>-123.78833333333334</v>
      </c>
      <c r="F16" s="24">
        <v>41.67</v>
      </c>
      <c r="G16" s="24">
        <f>ROUND(G10/12,2)</f>
        <v>17.579999999999998</v>
      </c>
      <c r="H16" s="24">
        <f>ROUND(H10/12,2)</f>
        <v>30.08</v>
      </c>
      <c r="I16" s="24">
        <f>ROUND(I10/12,2)</f>
        <v>6.42</v>
      </c>
      <c r="J16" s="24">
        <f t="shared" ref="J16:U16" si="3">ROUND(J10/12,2)</f>
        <v>13.42</v>
      </c>
      <c r="K16" s="24">
        <f t="shared" si="3"/>
        <v>34.04</v>
      </c>
      <c r="L16" s="24">
        <f t="shared" si="3"/>
        <v>11.38</v>
      </c>
      <c r="M16" s="24">
        <f t="shared" si="3"/>
        <v>1</v>
      </c>
      <c r="N16" s="24">
        <f t="shared" si="3"/>
        <v>0.83</v>
      </c>
      <c r="O16" s="24">
        <f t="shared" si="3"/>
        <v>22.67</v>
      </c>
      <c r="P16" s="24">
        <f t="shared" si="3"/>
        <v>0.04</v>
      </c>
      <c r="Q16" s="24">
        <f t="shared" si="3"/>
        <v>0.42</v>
      </c>
      <c r="R16" s="24">
        <f t="shared" si="3"/>
        <v>5.75</v>
      </c>
      <c r="S16" s="24">
        <f t="shared" si="3"/>
        <v>4.71</v>
      </c>
      <c r="T16" s="24">
        <f t="shared" si="3"/>
        <v>5.67</v>
      </c>
      <c r="U16" s="24">
        <f t="shared" si="3"/>
        <v>2.5</v>
      </c>
      <c r="V16" s="21"/>
      <c r="X16" s="2"/>
      <c r="Y16" s="2"/>
    </row>
    <row r="17" spans="1:25" x14ac:dyDescent="0.2">
      <c r="A17" s="9" t="s">
        <v>32</v>
      </c>
      <c r="B17" s="23">
        <f>SUM(F17:U17)</f>
        <v>396.36</v>
      </c>
      <c r="C17" s="24">
        <f>C16*2</f>
        <v>330.91666666666669</v>
      </c>
      <c r="D17" s="30"/>
      <c r="E17" s="23">
        <f t="shared" si="2"/>
        <v>-247.57666666666668</v>
      </c>
      <c r="F17" s="24">
        <f t="shared" ref="F17:O17" si="4">F16*2</f>
        <v>83.34</v>
      </c>
      <c r="G17" s="24">
        <f t="shared" si="4"/>
        <v>35.159999999999997</v>
      </c>
      <c r="H17" s="24">
        <f t="shared" si="4"/>
        <v>60.16</v>
      </c>
      <c r="I17" s="24">
        <f t="shared" si="4"/>
        <v>12.84</v>
      </c>
      <c r="J17" s="24">
        <f t="shared" si="4"/>
        <v>26.84</v>
      </c>
      <c r="K17" s="24">
        <f t="shared" si="4"/>
        <v>68.08</v>
      </c>
      <c r="L17" s="24">
        <f>$L$16*2</f>
        <v>22.76</v>
      </c>
      <c r="M17" s="24">
        <f t="shared" si="4"/>
        <v>2</v>
      </c>
      <c r="N17" s="24">
        <f t="shared" si="4"/>
        <v>1.66</v>
      </c>
      <c r="O17" s="24">
        <f t="shared" si="4"/>
        <v>45.34</v>
      </c>
      <c r="P17" s="24">
        <v>0.08</v>
      </c>
      <c r="Q17" s="24">
        <f>Q16*2</f>
        <v>0.84</v>
      </c>
      <c r="R17" s="24">
        <f>R16*2</f>
        <v>11.5</v>
      </c>
      <c r="S17" s="24">
        <f>S16*2</f>
        <v>9.42</v>
      </c>
      <c r="T17" s="24">
        <f>T16*2</f>
        <v>11.34</v>
      </c>
      <c r="U17" s="24">
        <f>U16*2</f>
        <v>5</v>
      </c>
      <c r="V17" s="21"/>
    </row>
    <row r="18" spans="1:25" x14ac:dyDescent="0.2">
      <c r="A18" s="9" t="s">
        <v>33</v>
      </c>
      <c r="B18" s="23">
        <f>SUM(F18:U18)</f>
        <v>594.54</v>
      </c>
      <c r="C18" s="24">
        <f>$C16*3</f>
        <v>496.375</v>
      </c>
      <c r="D18" s="30"/>
      <c r="E18" s="23">
        <f t="shared" si="2"/>
        <v>-371.36500000000001</v>
      </c>
      <c r="F18" s="24">
        <f t="shared" ref="F18:O18" si="5">F16*3</f>
        <v>125.01</v>
      </c>
      <c r="G18" s="24">
        <f>G16*3</f>
        <v>52.739999999999995</v>
      </c>
      <c r="H18" s="24">
        <f t="shared" si="5"/>
        <v>90.24</v>
      </c>
      <c r="I18" s="24">
        <f t="shared" si="5"/>
        <v>19.259999999999998</v>
      </c>
      <c r="J18" s="24">
        <f t="shared" si="5"/>
        <v>40.26</v>
      </c>
      <c r="K18" s="24">
        <f t="shared" si="5"/>
        <v>102.12</v>
      </c>
      <c r="L18" s="24">
        <f>$L$16*3</f>
        <v>34.14</v>
      </c>
      <c r="M18" s="24">
        <f t="shared" si="5"/>
        <v>3</v>
      </c>
      <c r="N18" s="24">
        <f t="shared" si="5"/>
        <v>2.4899999999999998</v>
      </c>
      <c r="O18" s="24">
        <f t="shared" si="5"/>
        <v>68.010000000000005</v>
      </c>
      <c r="P18" s="24">
        <v>0.12</v>
      </c>
      <c r="Q18" s="24">
        <f>Q16*3</f>
        <v>1.26</v>
      </c>
      <c r="R18" s="24">
        <f>R16*3</f>
        <v>17.25</v>
      </c>
      <c r="S18" s="24">
        <f>S16*3</f>
        <v>14.129999999999999</v>
      </c>
      <c r="T18" s="24">
        <f>T16*3</f>
        <v>17.009999999999998</v>
      </c>
      <c r="U18" s="24">
        <f>U16*3</f>
        <v>7.5</v>
      </c>
      <c r="V18" s="21"/>
      <c r="Y18" s="2"/>
    </row>
    <row r="19" spans="1:25" x14ac:dyDescent="0.2">
      <c r="A19" s="9" t="s">
        <v>34</v>
      </c>
      <c r="B19" s="23">
        <f>SUM(F19:U19)</f>
        <v>792.72</v>
      </c>
      <c r="C19" s="24">
        <f>C16*4</f>
        <v>661.83333333333337</v>
      </c>
      <c r="D19" s="30"/>
      <c r="E19" s="23">
        <f t="shared" si="2"/>
        <v>-495.15333333333336</v>
      </c>
      <c r="F19" s="24">
        <f t="shared" ref="F19:O19" si="6">F16*4</f>
        <v>166.68</v>
      </c>
      <c r="G19" s="24">
        <f t="shared" si="6"/>
        <v>70.319999999999993</v>
      </c>
      <c r="H19" s="24">
        <f t="shared" si="6"/>
        <v>120.32</v>
      </c>
      <c r="I19" s="24">
        <f t="shared" si="6"/>
        <v>25.68</v>
      </c>
      <c r="J19" s="24">
        <f t="shared" si="6"/>
        <v>53.68</v>
      </c>
      <c r="K19" s="24">
        <f t="shared" si="6"/>
        <v>136.16</v>
      </c>
      <c r="L19" s="24">
        <f>$L$16*4</f>
        <v>45.52</v>
      </c>
      <c r="M19" s="24">
        <f t="shared" si="6"/>
        <v>4</v>
      </c>
      <c r="N19" s="24">
        <f t="shared" si="6"/>
        <v>3.32</v>
      </c>
      <c r="O19" s="24">
        <f t="shared" si="6"/>
        <v>90.68</v>
      </c>
      <c r="P19" s="24">
        <v>0.16</v>
      </c>
      <c r="Q19" s="24">
        <f>Q16*4</f>
        <v>1.68</v>
      </c>
      <c r="R19" s="24">
        <f>R16*4</f>
        <v>23</v>
      </c>
      <c r="S19" s="24">
        <f>S16*4</f>
        <v>18.84</v>
      </c>
      <c r="T19" s="24">
        <f>T16*4</f>
        <v>22.68</v>
      </c>
      <c r="U19" s="24">
        <f>U16*4</f>
        <v>10</v>
      </c>
      <c r="V19" s="21"/>
    </row>
    <row r="20" spans="1:25" x14ac:dyDescent="0.2">
      <c r="A20" s="9" t="s">
        <v>35</v>
      </c>
      <c r="B20" s="23">
        <f>SUM(F20:U20)</f>
        <v>990.9</v>
      </c>
      <c r="C20" s="24">
        <f>C16*5</f>
        <v>827.29166666666674</v>
      </c>
      <c r="D20" s="30"/>
      <c r="E20" s="23">
        <f t="shared" si="2"/>
        <v>-618.94166666666672</v>
      </c>
      <c r="F20" s="24">
        <f t="shared" ref="F20:O20" si="7">F16*5</f>
        <v>208.35000000000002</v>
      </c>
      <c r="G20" s="24">
        <f t="shared" si="7"/>
        <v>87.899999999999991</v>
      </c>
      <c r="H20" s="24">
        <f t="shared" si="7"/>
        <v>150.39999999999998</v>
      </c>
      <c r="I20" s="24">
        <f t="shared" si="7"/>
        <v>32.1</v>
      </c>
      <c r="J20" s="24">
        <f t="shared" si="7"/>
        <v>67.099999999999994</v>
      </c>
      <c r="K20" s="24">
        <f t="shared" si="7"/>
        <v>170.2</v>
      </c>
      <c r="L20" s="24">
        <f>$L$16*5</f>
        <v>56.900000000000006</v>
      </c>
      <c r="M20" s="24">
        <f t="shared" si="7"/>
        <v>5</v>
      </c>
      <c r="N20" s="24">
        <f t="shared" si="7"/>
        <v>4.1499999999999995</v>
      </c>
      <c r="O20" s="24">
        <f t="shared" si="7"/>
        <v>113.35000000000001</v>
      </c>
      <c r="P20" s="24">
        <v>0.2</v>
      </c>
      <c r="Q20" s="24">
        <f>Q16*5</f>
        <v>2.1</v>
      </c>
      <c r="R20" s="24">
        <f>R16*5</f>
        <v>28.75</v>
      </c>
      <c r="S20" s="24">
        <f>S16*5</f>
        <v>23.55</v>
      </c>
      <c r="T20" s="24">
        <f>T16*5</f>
        <v>28.35</v>
      </c>
      <c r="U20" s="24">
        <f>U16*5</f>
        <v>12.5</v>
      </c>
      <c r="V20" s="21"/>
    </row>
    <row r="21" spans="1:25" x14ac:dyDescent="0.2">
      <c r="A21" s="9" t="s">
        <v>36</v>
      </c>
      <c r="B21" s="23">
        <f t="shared" ref="B21:B26" si="8">SUM(F21:V21)</f>
        <v>2501.08</v>
      </c>
      <c r="C21" s="24">
        <f>C16*6</f>
        <v>992.75</v>
      </c>
      <c r="D21" s="30"/>
      <c r="E21" s="23">
        <f t="shared" si="2"/>
        <v>-742.73</v>
      </c>
      <c r="F21" s="24">
        <f t="shared" ref="F21:O21" si="9">F16*6</f>
        <v>250.02</v>
      </c>
      <c r="G21" s="24">
        <f t="shared" si="9"/>
        <v>105.47999999999999</v>
      </c>
      <c r="H21" s="24">
        <f t="shared" si="9"/>
        <v>180.48</v>
      </c>
      <c r="I21" s="24">
        <f t="shared" si="9"/>
        <v>38.519999999999996</v>
      </c>
      <c r="J21" s="24">
        <f t="shared" si="9"/>
        <v>80.52</v>
      </c>
      <c r="K21" s="24">
        <f t="shared" si="9"/>
        <v>204.24</v>
      </c>
      <c r="L21" s="24">
        <f>$L$16*6</f>
        <v>68.28</v>
      </c>
      <c r="M21" s="24">
        <f t="shared" si="9"/>
        <v>6</v>
      </c>
      <c r="N21" s="24">
        <f t="shared" si="9"/>
        <v>4.9799999999999995</v>
      </c>
      <c r="O21" s="24">
        <f t="shared" si="9"/>
        <v>136.02000000000001</v>
      </c>
      <c r="P21" s="24">
        <v>0.24</v>
      </c>
      <c r="Q21" s="24">
        <f>Q16*6</f>
        <v>2.52</v>
      </c>
      <c r="R21" s="24">
        <f>R16*6</f>
        <v>34.5</v>
      </c>
      <c r="S21" s="24">
        <f>S16*6</f>
        <v>28.259999999999998</v>
      </c>
      <c r="T21" s="24">
        <f>T16*6</f>
        <v>34.019999999999996</v>
      </c>
      <c r="U21" s="24">
        <f>U16*6</f>
        <v>15</v>
      </c>
      <c r="V21" s="25">
        <f>V10</f>
        <v>1312</v>
      </c>
    </row>
    <row r="22" spans="1:25" x14ac:dyDescent="0.2">
      <c r="A22" s="9" t="s">
        <v>37</v>
      </c>
      <c r="B22" s="23">
        <f t="shared" si="8"/>
        <v>2699.26</v>
      </c>
      <c r="C22" s="24">
        <f>C16*7</f>
        <v>1158.2083333333335</v>
      </c>
      <c r="D22" s="30"/>
      <c r="E22" s="23">
        <f t="shared" si="2"/>
        <v>-866.51833333333343</v>
      </c>
      <c r="F22" s="24">
        <f t="shared" ref="F22:O22" si="10">F16*7</f>
        <v>291.69</v>
      </c>
      <c r="G22" s="24">
        <f t="shared" si="10"/>
        <v>123.05999999999999</v>
      </c>
      <c r="H22" s="24">
        <f t="shared" si="10"/>
        <v>210.56</v>
      </c>
      <c r="I22" s="24">
        <f t="shared" si="10"/>
        <v>44.94</v>
      </c>
      <c r="J22" s="24">
        <f t="shared" si="10"/>
        <v>93.94</v>
      </c>
      <c r="K22" s="24">
        <f t="shared" si="10"/>
        <v>238.28</v>
      </c>
      <c r="L22" s="24">
        <f>$L$16*7</f>
        <v>79.660000000000011</v>
      </c>
      <c r="M22" s="24">
        <f t="shared" si="10"/>
        <v>7</v>
      </c>
      <c r="N22" s="24">
        <f t="shared" si="10"/>
        <v>5.81</v>
      </c>
      <c r="O22" s="24">
        <f t="shared" si="10"/>
        <v>158.69</v>
      </c>
      <c r="P22" s="24">
        <v>0.28000000000000003</v>
      </c>
      <c r="Q22" s="24">
        <f>Q16*7</f>
        <v>2.94</v>
      </c>
      <c r="R22" s="24">
        <f>R16*7</f>
        <v>40.25</v>
      </c>
      <c r="S22" s="24">
        <f>S16*7</f>
        <v>32.97</v>
      </c>
      <c r="T22" s="24">
        <f>T16*7</f>
        <v>39.69</v>
      </c>
      <c r="U22" s="24">
        <f>U16*7</f>
        <v>17.5</v>
      </c>
      <c r="V22" s="25">
        <f>V10</f>
        <v>1312</v>
      </c>
    </row>
    <row r="23" spans="1:25" x14ac:dyDescent="0.2">
      <c r="A23" s="9" t="s">
        <v>38</v>
      </c>
      <c r="B23" s="23">
        <f t="shared" si="8"/>
        <v>2897.44</v>
      </c>
      <c r="C23" s="24">
        <f>C16*8</f>
        <v>1323.6666666666667</v>
      </c>
      <c r="D23" s="30"/>
      <c r="E23" s="23">
        <f t="shared" si="2"/>
        <v>-990.30666666666673</v>
      </c>
      <c r="F23" s="24">
        <f t="shared" ref="F23:O23" si="11">F16*8</f>
        <v>333.36</v>
      </c>
      <c r="G23" s="24">
        <f t="shared" si="11"/>
        <v>140.63999999999999</v>
      </c>
      <c r="H23" s="24">
        <f t="shared" si="11"/>
        <v>240.64</v>
      </c>
      <c r="I23" s="24">
        <f t="shared" si="11"/>
        <v>51.36</v>
      </c>
      <c r="J23" s="24">
        <f t="shared" si="11"/>
        <v>107.36</v>
      </c>
      <c r="K23" s="24">
        <f t="shared" si="11"/>
        <v>272.32</v>
      </c>
      <c r="L23" s="24">
        <f>$L$16*8</f>
        <v>91.04</v>
      </c>
      <c r="M23" s="24">
        <f t="shared" si="11"/>
        <v>8</v>
      </c>
      <c r="N23" s="24">
        <f t="shared" si="11"/>
        <v>6.64</v>
      </c>
      <c r="O23" s="24">
        <f t="shared" si="11"/>
        <v>181.36</v>
      </c>
      <c r="P23" s="24">
        <v>0.32</v>
      </c>
      <c r="Q23" s="24">
        <f>Q16*8</f>
        <v>3.36</v>
      </c>
      <c r="R23" s="24">
        <f>R16*8</f>
        <v>46</v>
      </c>
      <c r="S23" s="24">
        <f>S16*8</f>
        <v>37.68</v>
      </c>
      <c r="T23" s="24">
        <f>T16*8</f>
        <v>45.36</v>
      </c>
      <c r="U23" s="24">
        <f>U16*8</f>
        <v>20</v>
      </c>
      <c r="V23" s="25">
        <f>V10</f>
        <v>1312</v>
      </c>
    </row>
    <row r="24" spans="1:25" x14ac:dyDescent="0.2">
      <c r="A24" s="9" t="s">
        <v>39</v>
      </c>
      <c r="B24" s="23">
        <f t="shared" si="8"/>
        <v>3095.62</v>
      </c>
      <c r="C24" s="24">
        <f>C16*9</f>
        <v>1489.125</v>
      </c>
      <c r="D24" s="30"/>
      <c r="E24" s="23">
        <f t="shared" si="2"/>
        <v>-1114.095</v>
      </c>
      <c r="F24" s="24">
        <f t="shared" ref="F24:O24" si="12">F16*9</f>
        <v>375.03000000000003</v>
      </c>
      <c r="G24" s="24">
        <f t="shared" si="12"/>
        <v>158.21999999999997</v>
      </c>
      <c r="H24" s="24">
        <f t="shared" si="12"/>
        <v>270.71999999999997</v>
      </c>
      <c r="I24" s="24">
        <f t="shared" si="12"/>
        <v>57.78</v>
      </c>
      <c r="J24" s="24">
        <f t="shared" si="12"/>
        <v>120.78</v>
      </c>
      <c r="K24" s="24">
        <f t="shared" si="12"/>
        <v>306.36</v>
      </c>
      <c r="L24" s="24">
        <f>$L$16*9</f>
        <v>102.42</v>
      </c>
      <c r="M24" s="24">
        <f t="shared" si="12"/>
        <v>9</v>
      </c>
      <c r="N24" s="24">
        <f t="shared" si="12"/>
        <v>7.47</v>
      </c>
      <c r="O24" s="24">
        <f t="shared" si="12"/>
        <v>204.03000000000003</v>
      </c>
      <c r="P24" s="24">
        <v>0.36</v>
      </c>
      <c r="Q24" s="24">
        <f>Q16*9</f>
        <v>3.78</v>
      </c>
      <c r="R24" s="24">
        <f>R16*9</f>
        <v>51.75</v>
      </c>
      <c r="S24" s="24">
        <f>S16*9</f>
        <v>42.39</v>
      </c>
      <c r="T24" s="24">
        <f>T16*9</f>
        <v>51.03</v>
      </c>
      <c r="U24" s="24">
        <f>U16*9</f>
        <v>22.5</v>
      </c>
      <c r="V24" s="25">
        <f>V10</f>
        <v>1312</v>
      </c>
    </row>
    <row r="25" spans="1:25" x14ac:dyDescent="0.2">
      <c r="A25" s="9" t="s">
        <v>40</v>
      </c>
      <c r="B25" s="23">
        <f t="shared" si="8"/>
        <v>3293.8</v>
      </c>
      <c r="C25" s="24">
        <f>C16*10</f>
        <v>1654.5833333333335</v>
      </c>
      <c r="D25" s="30"/>
      <c r="E25" s="23">
        <f t="shared" si="2"/>
        <v>-1237.8833333333334</v>
      </c>
      <c r="F25" s="24">
        <f t="shared" ref="F25:O25" si="13">F16*10</f>
        <v>416.70000000000005</v>
      </c>
      <c r="G25" s="24">
        <f t="shared" si="13"/>
        <v>175.79999999999998</v>
      </c>
      <c r="H25" s="24">
        <f t="shared" si="13"/>
        <v>300.79999999999995</v>
      </c>
      <c r="I25" s="24">
        <f t="shared" si="13"/>
        <v>64.2</v>
      </c>
      <c r="J25" s="24">
        <f t="shared" si="13"/>
        <v>134.19999999999999</v>
      </c>
      <c r="K25" s="24">
        <f t="shared" si="13"/>
        <v>340.4</v>
      </c>
      <c r="L25" s="24">
        <f>$L$16*10</f>
        <v>113.80000000000001</v>
      </c>
      <c r="M25" s="24">
        <f t="shared" si="13"/>
        <v>10</v>
      </c>
      <c r="N25" s="24">
        <f t="shared" si="13"/>
        <v>8.2999999999999989</v>
      </c>
      <c r="O25" s="24">
        <f t="shared" si="13"/>
        <v>226.70000000000002</v>
      </c>
      <c r="P25" s="24">
        <v>0.4</v>
      </c>
      <c r="Q25" s="24">
        <f>Q16*10</f>
        <v>4.2</v>
      </c>
      <c r="R25" s="24">
        <f>R16*10</f>
        <v>57.5</v>
      </c>
      <c r="S25" s="24">
        <f>S16*10</f>
        <v>47.1</v>
      </c>
      <c r="T25" s="24">
        <f>T16*10</f>
        <v>56.7</v>
      </c>
      <c r="U25" s="24">
        <f>U16*10</f>
        <v>25</v>
      </c>
      <c r="V25" s="25">
        <f>V10</f>
        <v>1312</v>
      </c>
    </row>
    <row r="26" spans="1:25" x14ac:dyDescent="0.2">
      <c r="A26" s="9" t="s">
        <v>41</v>
      </c>
      <c r="B26" s="23">
        <f t="shared" si="8"/>
        <v>3491.98</v>
      </c>
      <c r="C26" s="24">
        <f>C16*11</f>
        <v>1820.0416666666667</v>
      </c>
      <c r="D26" s="30"/>
      <c r="E26" s="23">
        <f t="shared" si="2"/>
        <v>-1361.6716666666666</v>
      </c>
      <c r="F26" s="24">
        <f t="shared" ref="F26:O26" si="14">F16*11</f>
        <v>458.37</v>
      </c>
      <c r="G26" s="24">
        <f t="shared" si="14"/>
        <v>193.38</v>
      </c>
      <c r="H26" s="24">
        <f>H16*11</f>
        <v>330.88</v>
      </c>
      <c r="I26" s="24">
        <f t="shared" si="14"/>
        <v>70.62</v>
      </c>
      <c r="J26" s="24">
        <f t="shared" si="14"/>
        <v>147.62</v>
      </c>
      <c r="K26" s="24">
        <f>K16*11</f>
        <v>374.44</v>
      </c>
      <c r="L26" s="24">
        <f>$L$16*11</f>
        <v>125.18</v>
      </c>
      <c r="M26" s="24">
        <f t="shared" si="14"/>
        <v>11</v>
      </c>
      <c r="N26" s="24">
        <f t="shared" si="14"/>
        <v>9.129999999999999</v>
      </c>
      <c r="O26" s="24">
        <f t="shared" si="14"/>
        <v>249.37</v>
      </c>
      <c r="P26" s="24">
        <v>0.44</v>
      </c>
      <c r="Q26" s="24">
        <f>Q16*11</f>
        <v>4.62</v>
      </c>
      <c r="R26" s="24">
        <f>R16*11</f>
        <v>63.25</v>
      </c>
      <c r="S26" s="24">
        <f>S16*11</f>
        <v>51.81</v>
      </c>
      <c r="T26" s="24">
        <f>T16*11</f>
        <v>62.37</v>
      </c>
      <c r="U26" s="24">
        <f>U16*11</f>
        <v>27.5</v>
      </c>
      <c r="V26" s="25">
        <f>V10</f>
        <v>1312</v>
      </c>
      <c r="X26" s="2"/>
    </row>
    <row r="27" spans="1:25" ht="42" customHeight="1" x14ac:dyDescent="0.2">
      <c r="A27" s="17" t="s">
        <v>42</v>
      </c>
      <c r="B27" s="107" t="s">
        <v>43</v>
      </c>
      <c r="C27" s="108"/>
      <c r="D27" s="109" t="s">
        <v>44</v>
      </c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1"/>
      <c r="V27" s="21"/>
      <c r="Y27" s="2"/>
    </row>
    <row r="28" spans="1:25" x14ac:dyDescent="0.2">
      <c r="A28" s="9" t="s">
        <v>31</v>
      </c>
      <c r="B28" s="23">
        <f t="shared" ref="B28:B38" si="15">SUM(F28:V28)</f>
        <v>448.17000000000007</v>
      </c>
      <c r="C28" s="31"/>
      <c r="D28" s="24">
        <f>D11/12</f>
        <v>701.39249999999993</v>
      </c>
      <c r="E28" s="24">
        <f>F28-D28</f>
        <v>-409.7324999999999</v>
      </c>
      <c r="F28" s="24">
        <v>291.66000000000003</v>
      </c>
      <c r="G28" s="24">
        <f t="shared" ref="G28:O28" si="16">G16</f>
        <v>17.579999999999998</v>
      </c>
      <c r="H28" s="24">
        <f t="shared" si="16"/>
        <v>30.08</v>
      </c>
      <c r="I28" s="24">
        <f t="shared" si="16"/>
        <v>6.42</v>
      </c>
      <c r="J28" s="24">
        <f t="shared" si="16"/>
        <v>13.42</v>
      </c>
      <c r="K28" s="24">
        <f t="shared" si="16"/>
        <v>34.04</v>
      </c>
      <c r="L28" s="24">
        <f>L16</f>
        <v>11.38</v>
      </c>
      <c r="M28" s="24">
        <f t="shared" si="16"/>
        <v>1</v>
      </c>
      <c r="N28" s="24">
        <f t="shared" si="16"/>
        <v>0.83</v>
      </c>
      <c r="O28" s="24">
        <f t="shared" si="16"/>
        <v>22.67</v>
      </c>
      <c r="P28" s="24">
        <v>0.04</v>
      </c>
      <c r="Q28" s="24">
        <f>Q16</f>
        <v>0.42</v>
      </c>
      <c r="R28" s="24">
        <f>R16</f>
        <v>5.75</v>
      </c>
      <c r="S28" s="24">
        <f>S16</f>
        <v>4.71</v>
      </c>
      <c r="T28" s="24">
        <f>T16</f>
        <v>5.67</v>
      </c>
      <c r="U28" s="24">
        <f>U16</f>
        <v>2.5</v>
      </c>
      <c r="V28" s="21"/>
    </row>
    <row r="29" spans="1:25" x14ac:dyDescent="0.2">
      <c r="A29" s="9" t="s">
        <v>32</v>
      </c>
      <c r="B29" s="23">
        <f t="shared" si="15"/>
        <v>896.34000000000015</v>
      </c>
      <c r="C29" s="31"/>
      <c r="D29" s="24">
        <f>D28*2</f>
        <v>1402.7849999999999</v>
      </c>
      <c r="E29" s="24">
        <f t="shared" ref="E29:E38" si="17">F29-D29</f>
        <v>-819.4649999999998</v>
      </c>
      <c r="F29" s="24">
        <f t="shared" ref="F29:O29" si="18">F28*2</f>
        <v>583.32000000000005</v>
      </c>
      <c r="G29" s="24">
        <f t="shared" si="18"/>
        <v>35.159999999999997</v>
      </c>
      <c r="H29" s="24">
        <f t="shared" si="18"/>
        <v>60.16</v>
      </c>
      <c r="I29" s="24">
        <f t="shared" si="18"/>
        <v>12.84</v>
      </c>
      <c r="J29" s="24">
        <f t="shared" si="18"/>
        <v>26.84</v>
      </c>
      <c r="K29" s="24">
        <f t="shared" si="18"/>
        <v>68.08</v>
      </c>
      <c r="L29" s="24">
        <f>L17</f>
        <v>22.76</v>
      </c>
      <c r="M29" s="24">
        <f t="shared" si="18"/>
        <v>2</v>
      </c>
      <c r="N29" s="24">
        <f t="shared" si="18"/>
        <v>1.66</v>
      </c>
      <c r="O29" s="24">
        <f t="shared" si="18"/>
        <v>45.34</v>
      </c>
      <c r="P29" s="24">
        <v>0.08</v>
      </c>
      <c r="Q29" s="24">
        <f>Q28*2</f>
        <v>0.84</v>
      </c>
      <c r="R29" s="24">
        <f>R28*2</f>
        <v>11.5</v>
      </c>
      <c r="S29" s="24">
        <f>S28*2</f>
        <v>9.42</v>
      </c>
      <c r="T29" s="24">
        <f>T28*2</f>
        <v>11.34</v>
      </c>
      <c r="U29" s="24">
        <f>U28*2</f>
        <v>5</v>
      </c>
      <c r="V29" s="21"/>
    </row>
    <row r="30" spans="1:25" x14ac:dyDescent="0.2">
      <c r="A30" s="9" t="s">
        <v>33</v>
      </c>
      <c r="B30" s="23">
        <f t="shared" si="15"/>
        <v>1344.51</v>
      </c>
      <c r="C30" s="31"/>
      <c r="D30" s="24">
        <f>D28*3</f>
        <v>2104.1774999999998</v>
      </c>
      <c r="E30" s="24">
        <f t="shared" si="17"/>
        <v>-1229.1974999999998</v>
      </c>
      <c r="F30" s="24">
        <f t="shared" ref="F30:O30" si="19">F28*3</f>
        <v>874.98</v>
      </c>
      <c r="G30" s="24">
        <f t="shared" si="19"/>
        <v>52.739999999999995</v>
      </c>
      <c r="H30" s="24">
        <f t="shared" si="19"/>
        <v>90.24</v>
      </c>
      <c r="I30" s="24">
        <f t="shared" si="19"/>
        <v>19.259999999999998</v>
      </c>
      <c r="J30" s="24">
        <f t="shared" si="19"/>
        <v>40.26</v>
      </c>
      <c r="K30" s="24">
        <f t="shared" si="19"/>
        <v>102.12</v>
      </c>
      <c r="L30" s="24">
        <f t="shared" ref="L30:L38" si="20">L18</f>
        <v>34.14</v>
      </c>
      <c r="M30" s="24">
        <f t="shared" si="19"/>
        <v>3</v>
      </c>
      <c r="N30" s="24">
        <f t="shared" si="19"/>
        <v>2.4899999999999998</v>
      </c>
      <c r="O30" s="24">
        <f t="shared" si="19"/>
        <v>68.010000000000005</v>
      </c>
      <c r="P30" s="24">
        <v>0.12</v>
      </c>
      <c r="Q30" s="24">
        <f>Q28*3</f>
        <v>1.26</v>
      </c>
      <c r="R30" s="24">
        <f>R28*3</f>
        <v>17.25</v>
      </c>
      <c r="S30" s="24">
        <f>S28*3</f>
        <v>14.129999999999999</v>
      </c>
      <c r="T30" s="24">
        <f>T28*3</f>
        <v>17.009999999999998</v>
      </c>
      <c r="U30" s="24">
        <f>U28*3</f>
        <v>7.5</v>
      </c>
      <c r="V30" s="21"/>
    </row>
    <row r="31" spans="1:25" x14ac:dyDescent="0.2">
      <c r="A31" s="9" t="s">
        <v>34</v>
      </c>
      <c r="B31" s="23">
        <f t="shared" si="15"/>
        <v>1792.6800000000003</v>
      </c>
      <c r="C31" s="31"/>
      <c r="D31" s="24">
        <f>D28*4</f>
        <v>2805.5699999999997</v>
      </c>
      <c r="E31" s="24">
        <f t="shared" si="17"/>
        <v>-1638.9299999999996</v>
      </c>
      <c r="F31" s="24">
        <f t="shared" ref="F31:O31" si="21">F28*4</f>
        <v>1166.6400000000001</v>
      </c>
      <c r="G31" s="24">
        <f t="shared" si="21"/>
        <v>70.319999999999993</v>
      </c>
      <c r="H31" s="24">
        <f t="shared" si="21"/>
        <v>120.32</v>
      </c>
      <c r="I31" s="24">
        <f t="shared" si="21"/>
        <v>25.68</v>
      </c>
      <c r="J31" s="24">
        <f t="shared" si="21"/>
        <v>53.68</v>
      </c>
      <c r="K31" s="24">
        <f t="shared" si="21"/>
        <v>136.16</v>
      </c>
      <c r="L31" s="24">
        <f t="shared" si="20"/>
        <v>45.52</v>
      </c>
      <c r="M31" s="24">
        <f t="shared" si="21"/>
        <v>4</v>
      </c>
      <c r="N31" s="24">
        <f t="shared" si="21"/>
        <v>3.32</v>
      </c>
      <c r="O31" s="24">
        <f t="shared" si="21"/>
        <v>90.68</v>
      </c>
      <c r="P31" s="24">
        <v>0.16</v>
      </c>
      <c r="Q31" s="24">
        <f>Q28*4</f>
        <v>1.68</v>
      </c>
      <c r="R31" s="24">
        <f>R28*4</f>
        <v>23</v>
      </c>
      <c r="S31" s="24">
        <f>S28*4</f>
        <v>18.84</v>
      </c>
      <c r="T31" s="24">
        <f>T28*4</f>
        <v>22.68</v>
      </c>
      <c r="U31" s="24">
        <f>U28*4</f>
        <v>10</v>
      </c>
      <c r="V31" s="21"/>
    </row>
    <row r="32" spans="1:25" x14ac:dyDescent="0.2">
      <c r="A32" s="9" t="s">
        <v>35</v>
      </c>
      <c r="B32" s="23">
        <f t="shared" si="15"/>
        <v>2240.8500000000004</v>
      </c>
      <c r="C32" s="31"/>
      <c r="D32" s="24">
        <f>D28*5</f>
        <v>3506.9624999999996</v>
      </c>
      <c r="E32" s="24">
        <f t="shared" si="17"/>
        <v>-2048.6624999999995</v>
      </c>
      <c r="F32" s="24">
        <f t="shared" ref="F32:O32" si="22">F28*5</f>
        <v>1458.3000000000002</v>
      </c>
      <c r="G32" s="24">
        <f t="shared" si="22"/>
        <v>87.899999999999991</v>
      </c>
      <c r="H32" s="24">
        <f t="shared" si="22"/>
        <v>150.39999999999998</v>
      </c>
      <c r="I32" s="24">
        <f t="shared" si="22"/>
        <v>32.1</v>
      </c>
      <c r="J32" s="24">
        <f t="shared" si="22"/>
        <v>67.099999999999994</v>
      </c>
      <c r="K32" s="24">
        <f t="shared" si="22"/>
        <v>170.2</v>
      </c>
      <c r="L32" s="24">
        <f t="shared" si="20"/>
        <v>56.900000000000006</v>
      </c>
      <c r="M32" s="24">
        <f t="shared" si="22"/>
        <v>5</v>
      </c>
      <c r="N32" s="24">
        <f t="shared" si="22"/>
        <v>4.1499999999999995</v>
      </c>
      <c r="O32" s="24">
        <f t="shared" si="22"/>
        <v>113.35000000000001</v>
      </c>
      <c r="P32" s="24">
        <v>0.2</v>
      </c>
      <c r="Q32" s="24">
        <f>Q28*5</f>
        <v>2.1</v>
      </c>
      <c r="R32" s="24">
        <f>R28*5</f>
        <v>28.75</v>
      </c>
      <c r="S32" s="24">
        <f>S28*5</f>
        <v>23.55</v>
      </c>
      <c r="T32" s="24">
        <f>T28*5</f>
        <v>28.35</v>
      </c>
      <c r="U32" s="24">
        <f>U28*5</f>
        <v>12.5</v>
      </c>
      <c r="V32" s="21"/>
    </row>
    <row r="33" spans="1:23" x14ac:dyDescent="0.2">
      <c r="A33" s="9" t="s">
        <v>36</v>
      </c>
      <c r="B33" s="23">
        <f t="shared" si="15"/>
        <v>4001.02</v>
      </c>
      <c r="C33" s="31"/>
      <c r="D33" s="24">
        <f>D28*6</f>
        <v>4208.3549999999996</v>
      </c>
      <c r="E33" s="24">
        <f t="shared" si="17"/>
        <v>-2458.3949999999995</v>
      </c>
      <c r="F33" s="24">
        <f t="shared" ref="F33:O33" si="23">F28*6</f>
        <v>1749.96</v>
      </c>
      <c r="G33" s="24">
        <f t="shared" si="23"/>
        <v>105.47999999999999</v>
      </c>
      <c r="H33" s="24">
        <f t="shared" si="23"/>
        <v>180.48</v>
      </c>
      <c r="I33" s="24">
        <f t="shared" si="23"/>
        <v>38.519999999999996</v>
      </c>
      <c r="J33" s="24">
        <f t="shared" si="23"/>
        <v>80.52</v>
      </c>
      <c r="K33" s="24">
        <f t="shared" si="23"/>
        <v>204.24</v>
      </c>
      <c r="L33" s="24">
        <f t="shared" si="20"/>
        <v>68.28</v>
      </c>
      <c r="M33" s="24">
        <f t="shared" si="23"/>
        <v>6</v>
      </c>
      <c r="N33" s="24">
        <f t="shared" si="23"/>
        <v>4.9799999999999995</v>
      </c>
      <c r="O33" s="24">
        <f t="shared" si="23"/>
        <v>136.02000000000001</v>
      </c>
      <c r="P33" s="24">
        <v>0.24</v>
      </c>
      <c r="Q33" s="24">
        <f>Q28*6</f>
        <v>2.52</v>
      </c>
      <c r="R33" s="24">
        <f>R28*6</f>
        <v>34.5</v>
      </c>
      <c r="S33" s="24">
        <f>S28*6</f>
        <v>28.259999999999998</v>
      </c>
      <c r="T33" s="24">
        <f>T28*6</f>
        <v>34.019999999999996</v>
      </c>
      <c r="U33" s="24">
        <f>U28*6</f>
        <v>15</v>
      </c>
      <c r="V33" s="25">
        <f>V11</f>
        <v>1312</v>
      </c>
    </row>
    <row r="34" spans="1:23" x14ac:dyDescent="0.2">
      <c r="A34" s="9" t="s">
        <v>37</v>
      </c>
      <c r="B34" s="23">
        <f t="shared" si="15"/>
        <v>4449.1900000000005</v>
      </c>
      <c r="C34" s="31"/>
      <c r="D34" s="24">
        <f>D28*7</f>
        <v>4909.7474999999995</v>
      </c>
      <c r="E34" s="24">
        <f t="shared" si="17"/>
        <v>-2868.1274999999996</v>
      </c>
      <c r="F34" s="24">
        <f t="shared" ref="F34:O34" si="24">F28*7</f>
        <v>2041.6200000000001</v>
      </c>
      <c r="G34" s="24">
        <f t="shared" si="24"/>
        <v>123.05999999999999</v>
      </c>
      <c r="H34" s="24">
        <f t="shared" si="24"/>
        <v>210.56</v>
      </c>
      <c r="I34" s="24">
        <f t="shared" si="24"/>
        <v>44.94</v>
      </c>
      <c r="J34" s="24">
        <f t="shared" si="24"/>
        <v>93.94</v>
      </c>
      <c r="K34" s="24">
        <f t="shared" si="24"/>
        <v>238.28</v>
      </c>
      <c r="L34" s="24">
        <f t="shared" si="20"/>
        <v>79.660000000000011</v>
      </c>
      <c r="M34" s="24">
        <f t="shared" si="24"/>
        <v>7</v>
      </c>
      <c r="N34" s="24">
        <f t="shared" si="24"/>
        <v>5.81</v>
      </c>
      <c r="O34" s="24">
        <f t="shared" si="24"/>
        <v>158.69</v>
      </c>
      <c r="P34" s="24">
        <v>0.28000000000000003</v>
      </c>
      <c r="Q34" s="24">
        <f>Q28*7</f>
        <v>2.94</v>
      </c>
      <c r="R34" s="24">
        <f>R28*7</f>
        <v>40.25</v>
      </c>
      <c r="S34" s="24">
        <f>S28*7</f>
        <v>32.97</v>
      </c>
      <c r="T34" s="24">
        <f>T28*7</f>
        <v>39.69</v>
      </c>
      <c r="U34" s="24">
        <f>U28*7</f>
        <v>17.5</v>
      </c>
      <c r="V34" s="25">
        <f>V11</f>
        <v>1312</v>
      </c>
    </row>
    <row r="35" spans="1:23" x14ac:dyDescent="0.2">
      <c r="A35" s="9" t="s">
        <v>38</v>
      </c>
      <c r="B35" s="23">
        <f t="shared" si="15"/>
        <v>4897.3600000000006</v>
      </c>
      <c r="C35" s="31"/>
      <c r="D35" s="24">
        <f>D28*8</f>
        <v>5611.1399999999994</v>
      </c>
      <c r="E35" s="24">
        <f t="shared" si="17"/>
        <v>-3277.8599999999992</v>
      </c>
      <c r="F35" s="24">
        <f t="shared" ref="F35:O35" si="25">F28*8</f>
        <v>2333.2800000000002</v>
      </c>
      <c r="G35" s="24">
        <f t="shared" si="25"/>
        <v>140.63999999999999</v>
      </c>
      <c r="H35" s="24">
        <f t="shared" si="25"/>
        <v>240.64</v>
      </c>
      <c r="I35" s="24">
        <f t="shared" si="25"/>
        <v>51.36</v>
      </c>
      <c r="J35" s="24">
        <f t="shared" si="25"/>
        <v>107.36</v>
      </c>
      <c r="K35" s="24">
        <f t="shared" si="25"/>
        <v>272.32</v>
      </c>
      <c r="L35" s="24">
        <f t="shared" si="20"/>
        <v>91.04</v>
      </c>
      <c r="M35" s="24">
        <f t="shared" si="25"/>
        <v>8</v>
      </c>
      <c r="N35" s="24">
        <f t="shared" si="25"/>
        <v>6.64</v>
      </c>
      <c r="O35" s="24">
        <f t="shared" si="25"/>
        <v>181.36</v>
      </c>
      <c r="P35" s="24">
        <v>0.32</v>
      </c>
      <c r="Q35" s="24">
        <f>Q28*8</f>
        <v>3.36</v>
      </c>
      <c r="R35" s="24">
        <f>R28*8</f>
        <v>46</v>
      </c>
      <c r="S35" s="24">
        <f>S28*8</f>
        <v>37.68</v>
      </c>
      <c r="T35" s="24">
        <f>T28*8</f>
        <v>45.36</v>
      </c>
      <c r="U35" s="24">
        <f>U28*8</f>
        <v>20</v>
      </c>
      <c r="V35" s="25">
        <f>V11</f>
        <v>1312</v>
      </c>
    </row>
    <row r="36" spans="1:23" x14ac:dyDescent="0.2">
      <c r="A36" s="9" t="s">
        <v>39</v>
      </c>
      <c r="B36" s="23">
        <f t="shared" si="15"/>
        <v>5345.5300000000007</v>
      </c>
      <c r="C36" s="31"/>
      <c r="D36" s="24">
        <f>D28*9</f>
        <v>6312.5324999999993</v>
      </c>
      <c r="E36" s="24">
        <f t="shared" si="17"/>
        <v>-3687.5924999999993</v>
      </c>
      <c r="F36" s="24">
        <f t="shared" ref="F36:O36" si="26">F28*9</f>
        <v>2624.94</v>
      </c>
      <c r="G36" s="24">
        <f t="shared" si="26"/>
        <v>158.21999999999997</v>
      </c>
      <c r="H36" s="24">
        <f t="shared" si="26"/>
        <v>270.71999999999997</v>
      </c>
      <c r="I36" s="24">
        <f t="shared" si="26"/>
        <v>57.78</v>
      </c>
      <c r="J36" s="24">
        <f t="shared" si="26"/>
        <v>120.78</v>
      </c>
      <c r="K36" s="24">
        <f t="shared" si="26"/>
        <v>306.36</v>
      </c>
      <c r="L36" s="24">
        <f t="shared" si="20"/>
        <v>102.42</v>
      </c>
      <c r="M36" s="24">
        <f t="shared" si="26"/>
        <v>9</v>
      </c>
      <c r="N36" s="24">
        <f t="shared" si="26"/>
        <v>7.47</v>
      </c>
      <c r="O36" s="24">
        <f t="shared" si="26"/>
        <v>204.03000000000003</v>
      </c>
      <c r="P36" s="24">
        <v>0.36</v>
      </c>
      <c r="Q36" s="24">
        <f>Q28*9</f>
        <v>3.78</v>
      </c>
      <c r="R36" s="24">
        <f>R28*9</f>
        <v>51.75</v>
      </c>
      <c r="S36" s="24">
        <f>S28*9</f>
        <v>42.39</v>
      </c>
      <c r="T36" s="24">
        <f>T28*9</f>
        <v>51.03</v>
      </c>
      <c r="U36" s="24">
        <f>U28*9</f>
        <v>22.5</v>
      </c>
      <c r="V36" s="25">
        <f>V11</f>
        <v>1312</v>
      </c>
    </row>
    <row r="37" spans="1:23" x14ac:dyDescent="0.2">
      <c r="A37" s="9" t="s">
        <v>40</v>
      </c>
      <c r="B37" s="23">
        <f t="shared" si="15"/>
        <v>5793.7000000000007</v>
      </c>
      <c r="C37" s="31"/>
      <c r="D37" s="24">
        <f>D28*10</f>
        <v>7013.9249999999993</v>
      </c>
      <c r="E37" s="24">
        <f t="shared" si="17"/>
        <v>-4097.3249999999989</v>
      </c>
      <c r="F37" s="24">
        <f t="shared" ref="F37:O37" si="27">F28*10</f>
        <v>2916.6000000000004</v>
      </c>
      <c r="G37" s="24">
        <f t="shared" si="27"/>
        <v>175.79999999999998</v>
      </c>
      <c r="H37" s="24">
        <f t="shared" si="27"/>
        <v>300.79999999999995</v>
      </c>
      <c r="I37" s="24">
        <f t="shared" si="27"/>
        <v>64.2</v>
      </c>
      <c r="J37" s="24">
        <f t="shared" si="27"/>
        <v>134.19999999999999</v>
      </c>
      <c r="K37" s="24">
        <f t="shared" si="27"/>
        <v>340.4</v>
      </c>
      <c r="L37" s="24">
        <f t="shared" si="20"/>
        <v>113.80000000000001</v>
      </c>
      <c r="M37" s="24">
        <f t="shared" si="27"/>
        <v>10</v>
      </c>
      <c r="N37" s="24">
        <f t="shared" si="27"/>
        <v>8.2999999999999989</v>
      </c>
      <c r="O37" s="24">
        <f t="shared" si="27"/>
        <v>226.70000000000002</v>
      </c>
      <c r="P37" s="24">
        <v>0.4</v>
      </c>
      <c r="Q37" s="24">
        <f>Q28*10</f>
        <v>4.2</v>
      </c>
      <c r="R37" s="24">
        <f>R28*10</f>
        <v>57.5</v>
      </c>
      <c r="S37" s="24">
        <f>S28*10</f>
        <v>47.1</v>
      </c>
      <c r="T37" s="24">
        <f>T28*10</f>
        <v>56.7</v>
      </c>
      <c r="U37" s="24">
        <f>U28*10</f>
        <v>25</v>
      </c>
      <c r="V37" s="25">
        <f>V11</f>
        <v>1312</v>
      </c>
    </row>
    <row r="38" spans="1:23" x14ac:dyDescent="0.2">
      <c r="A38" s="9" t="s">
        <v>41</v>
      </c>
      <c r="B38" s="23">
        <f t="shared" si="15"/>
        <v>6241.87</v>
      </c>
      <c r="C38" s="31"/>
      <c r="D38" s="24">
        <f>D28*11</f>
        <v>7715.3174999999992</v>
      </c>
      <c r="E38" s="24">
        <f t="shared" si="17"/>
        <v>-4507.057499999999</v>
      </c>
      <c r="F38" s="24">
        <f t="shared" ref="F38:O38" si="28">F28*11</f>
        <v>3208.26</v>
      </c>
      <c r="G38" s="24">
        <f t="shared" si="28"/>
        <v>193.38</v>
      </c>
      <c r="H38" s="24">
        <f t="shared" si="28"/>
        <v>330.88</v>
      </c>
      <c r="I38" s="24">
        <f t="shared" si="28"/>
        <v>70.62</v>
      </c>
      <c r="J38" s="24">
        <f t="shared" si="28"/>
        <v>147.62</v>
      </c>
      <c r="K38" s="24">
        <f t="shared" si="28"/>
        <v>374.44</v>
      </c>
      <c r="L38" s="24">
        <f t="shared" si="20"/>
        <v>125.18</v>
      </c>
      <c r="M38" s="24">
        <f t="shared" si="28"/>
        <v>11</v>
      </c>
      <c r="N38" s="24">
        <f t="shared" si="28"/>
        <v>9.129999999999999</v>
      </c>
      <c r="O38" s="24">
        <f t="shared" si="28"/>
        <v>249.37</v>
      </c>
      <c r="P38" s="24">
        <v>0.44</v>
      </c>
      <c r="Q38" s="24">
        <f>Q28*11</f>
        <v>4.62</v>
      </c>
      <c r="R38" s="24">
        <f>R28*11</f>
        <v>63.25</v>
      </c>
      <c r="S38" s="24">
        <f>S28*11</f>
        <v>51.81</v>
      </c>
      <c r="T38" s="24">
        <f>T28*11</f>
        <v>62.37</v>
      </c>
      <c r="U38" s="24">
        <f>U28*11</f>
        <v>27.5</v>
      </c>
      <c r="V38" s="25">
        <f>V11</f>
        <v>1312</v>
      </c>
      <c r="W38" s="2"/>
    </row>
    <row r="39" spans="1:23" ht="15" customHeight="1" x14ac:dyDescent="0.2">
      <c r="A39" s="32"/>
      <c r="B39" s="33"/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V39" s="35"/>
    </row>
    <row r="40" spans="1:23" ht="41.25" customHeight="1" x14ac:dyDescent="0.2">
      <c r="A40" s="17" t="s">
        <v>42</v>
      </c>
      <c r="B40" s="107" t="s">
        <v>45</v>
      </c>
      <c r="C40" s="108"/>
      <c r="D40" s="109" t="s">
        <v>46</v>
      </c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1"/>
      <c r="V40" s="21"/>
    </row>
    <row r="41" spans="1:23" x14ac:dyDescent="0.2">
      <c r="A41" s="9" t="s">
        <v>31</v>
      </c>
      <c r="B41" s="23">
        <f t="shared" ref="B41:B51" si="29">SUM(F41:V41)</f>
        <v>364.84000000000009</v>
      </c>
      <c r="C41" s="31"/>
      <c r="D41" s="24">
        <f>D12/12</f>
        <v>618.05916666666667</v>
      </c>
      <c r="E41" s="24">
        <f>F41-D41</f>
        <v>-409.72916666666663</v>
      </c>
      <c r="F41" s="24">
        <v>208.33</v>
      </c>
      <c r="G41" s="24">
        <f>G28</f>
        <v>17.579999999999998</v>
      </c>
      <c r="H41" s="24">
        <f>H28</f>
        <v>30.08</v>
      </c>
      <c r="I41" s="24">
        <f t="shared" ref="I41:U41" si="30">I28</f>
        <v>6.42</v>
      </c>
      <c r="J41" s="24">
        <f t="shared" si="30"/>
        <v>13.42</v>
      </c>
      <c r="K41" s="24">
        <f t="shared" si="30"/>
        <v>34.04</v>
      </c>
      <c r="L41" s="24">
        <f>L28</f>
        <v>11.38</v>
      </c>
      <c r="M41" s="24">
        <f t="shared" si="30"/>
        <v>1</v>
      </c>
      <c r="N41" s="24">
        <f t="shared" si="30"/>
        <v>0.83</v>
      </c>
      <c r="O41" s="24">
        <f t="shared" si="30"/>
        <v>22.67</v>
      </c>
      <c r="P41" s="24">
        <f t="shared" si="30"/>
        <v>0.04</v>
      </c>
      <c r="Q41" s="24">
        <f t="shared" si="30"/>
        <v>0.42</v>
      </c>
      <c r="R41" s="24">
        <f t="shared" si="30"/>
        <v>5.75</v>
      </c>
      <c r="S41" s="24">
        <f t="shared" si="30"/>
        <v>4.71</v>
      </c>
      <c r="T41" s="24">
        <f t="shared" si="30"/>
        <v>5.67</v>
      </c>
      <c r="U41" s="24">
        <f t="shared" si="30"/>
        <v>2.5</v>
      </c>
      <c r="V41" s="21"/>
    </row>
    <row r="42" spans="1:23" x14ac:dyDescent="0.2">
      <c r="A42" s="9" t="s">
        <v>32</v>
      </c>
      <c r="B42" s="23">
        <f t="shared" si="29"/>
        <v>729.68000000000018</v>
      </c>
      <c r="C42" s="31"/>
      <c r="D42" s="24">
        <f>D41*2</f>
        <v>1236.1183333333333</v>
      </c>
      <c r="E42" s="24">
        <f t="shared" ref="E42:E51" si="31">F42-D42</f>
        <v>-819.45833333333326</v>
      </c>
      <c r="F42" s="24">
        <f t="shared" ref="F42:K42" si="32">F41*2</f>
        <v>416.66</v>
      </c>
      <c r="G42" s="24">
        <f t="shared" si="32"/>
        <v>35.159999999999997</v>
      </c>
      <c r="H42" s="24">
        <f t="shared" si="32"/>
        <v>60.16</v>
      </c>
      <c r="I42" s="24">
        <f t="shared" si="32"/>
        <v>12.84</v>
      </c>
      <c r="J42" s="24">
        <f t="shared" si="32"/>
        <v>26.84</v>
      </c>
      <c r="K42" s="24">
        <f t="shared" si="32"/>
        <v>68.08</v>
      </c>
      <c r="L42" s="24">
        <f>L29</f>
        <v>22.76</v>
      </c>
      <c r="M42" s="24">
        <f t="shared" ref="M42:O42" si="33">M41*2</f>
        <v>2</v>
      </c>
      <c r="N42" s="24">
        <f t="shared" si="33"/>
        <v>1.66</v>
      </c>
      <c r="O42" s="24">
        <f t="shared" si="33"/>
        <v>45.34</v>
      </c>
      <c r="P42" s="24">
        <v>0.08</v>
      </c>
      <c r="Q42" s="24">
        <f>Q41*2</f>
        <v>0.84</v>
      </c>
      <c r="R42" s="24">
        <f>R41*2</f>
        <v>11.5</v>
      </c>
      <c r="S42" s="24">
        <f>S41*2</f>
        <v>9.42</v>
      </c>
      <c r="T42" s="24">
        <f>T41*2</f>
        <v>11.34</v>
      </c>
      <c r="U42" s="24">
        <f>U41*2</f>
        <v>5</v>
      </c>
      <c r="V42" s="21"/>
    </row>
    <row r="43" spans="1:23" x14ac:dyDescent="0.2">
      <c r="A43" s="9" t="s">
        <v>33</v>
      </c>
      <c r="B43" s="23">
        <f t="shared" si="29"/>
        <v>1094.52</v>
      </c>
      <c r="C43" s="31"/>
      <c r="D43" s="24">
        <f>D41*3</f>
        <v>1854.1775</v>
      </c>
      <c r="E43" s="24">
        <f t="shared" si="31"/>
        <v>-1229.1875</v>
      </c>
      <c r="F43" s="24">
        <f t="shared" ref="F43:K43" si="34">F41*3</f>
        <v>624.99</v>
      </c>
      <c r="G43" s="24">
        <f t="shared" si="34"/>
        <v>52.739999999999995</v>
      </c>
      <c r="H43" s="24">
        <f t="shared" si="34"/>
        <v>90.24</v>
      </c>
      <c r="I43" s="24">
        <f t="shared" si="34"/>
        <v>19.259999999999998</v>
      </c>
      <c r="J43" s="24">
        <f t="shared" si="34"/>
        <v>40.26</v>
      </c>
      <c r="K43" s="24">
        <f t="shared" si="34"/>
        <v>102.12</v>
      </c>
      <c r="L43" s="24">
        <f>L30</f>
        <v>34.14</v>
      </c>
      <c r="M43" s="24">
        <f t="shared" ref="M43:O43" si="35">M41*3</f>
        <v>3</v>
      </c>
      <c r="N43" s="24">
        <f t="shared" si="35"/>
        <v>2.4899999999999998</v>
      </c>
      <c r="O43" s="24">
        <f t="shared" si="35"/>
        <v>68.010000000000005</v>
      </c>
      <c r="P43" s="24">
        <v>0.12</v>
      </c>
      <c r="Q43" s="24">
        <f>Q41*3</f>
        <v>1.26</v>
      </c>
      <c r="R43" s="24">
        <f>R41*3</f>
        <v>17.25</v>
      </c>
      <c r="S43" s="24">
        <f>S41*3</f>
        <v>14.129999999999999</v>
      </c>
      <c r="T43" s="24">
        <f>T41*3</f>
        <v>17.009999999999998</v>
      </c>
      <c r="U43" s="24">
        <f>U41*3</f>
        <v>7.5</v>
      </c>
      <c r="V43" s="21"/>
    </row>
    <row r="44" spans="1:23" x14ac:dyDescent="0.2">
      <c r="A44" s="9" t="s">
        <v>34</v>
      </c>
      <c r="B44" s="23">
        <f t="shared" si="29"/>
        <v>1459.3600000000004</v>
      </c>
      <c r="C44" s="31"/>
      <c r="D44" s="24">
        <f>D41*4</f>
        <v>2472.2366666666667</v>
      </c>
      <c r="E44" s="24">
        <f t="shared" si="31"/>
        <v>-1638.9166666666665</v>
      </c>
      <c r="F44" s="24">
        <f t="shared" ref="F44:K44" si="36">F41*4</f>
        <v>833.32</v>
      </c>
      <c r="G44" s="24">
        <f t="shared" si="36"/>
        <v>70.319999999999993</v>
      </c>
      <c r="H44" s="24">
        <f t="shared" si="36"/>
        <v>120.32</v>
      </c>
      <c r="I44" s="24">
        <f t="shared" si="36"/>
        <v>25.68</v>
      </c>
      <c r="J44" s="24">
        <f t="shared" si="36"/>
        <v>53.68</v>
      </c>
      <c r="K44" s="24">
        <f t="shared" si="36"/>
        <v>136.16</v>
      </c>
      <c r="L44" s="24">
        <f t="shared" ref="L44:L50" si="37">L31</f>
        <v>45.52</v>
      </c>
      <c r="M44" s="24">
        <f t="shared" ref="M44:O44" si="38">M41*4</f>
        <v>4</v>
      </c>
      <c r="N44" s="24">
        <f t="shared" si="38"/>
        <v>3.32</v>
      </c>
      <c r="O44" s="24">
        <f t="shared" si="38"/>
        <v>90.68</v>
      </c>
      <c r="P44" s="24">
        <v>0.16</v>
      </c>
      <c r="Q44" s="24">
        <f>Q41*4</f>
        <v>1.68</v>
      </c>
      <c r="R44" s="24">
        <f>R41*4</f>
        <v>23</v>
      </c>
      <c r="S44" s="24">
        <f>S41*4</f>
        <v>18.84</v>
      </c>
      <c r="T44" s="24">
        <f>T41*4</f>
        <v>22.68</v>
      </c>
      <c r="U44" s="24">
        <f>U41*4</f>
        <v>10</v>
      </c>
      <c r="V44" s="21"/>
    </row>
    <row r="45" spans="1:23" x14ac:dyDescent="0.2">
      <c r="A45" s="9" t="s">
        <v>35</v>
      </c>
      <c r="B45" s="23">
        <f t="shared" si="29"/>
        <v>1824.2</v>
      </c>
      <c r="C45" s="31"/>
      <c r="D45" s="24">
        <f>D41*5</f>
        <v>3090.2958333333336</v>
      </c>
      <c r="E45" s="24">
        <f t="shared" si="31"/>
        <v>-2048.6458333333335</v>
      </c>
      <c r="F45" s="24">
        <f t="shared" ref="F45:K45" si="39">F41*5</f>
        <v>1041.6500000000001</v>
      </c>
      <c r="G45" s="24">
        <f t="shared" si="39"/>
        <v>87.899999999999991</v>
      </c>
      <c r="H45" s="24">
        <f t="shared" si="39"/>
        <v>150.39999999999998</v>
      </c>
      <c r="I45" s="24">
        <f t="shared" si="39"/>
        <v>32.1</v>
      </c>
      <c r="J45" s="24">
        <f t="shared" si="39"/>
        <v>67.099999999999994</v>
      </c>
      <c r="K45" s="24">
        <f t="shared" si="39"/>
        <v>170.2</v>
      </c>
      <c r="L45" s="24">
        <f t="shared" si="37"/>
        <v>56.900000000000006</v>
      </c>
      <c r="M45" s="24">
        <f t="shared" ref="M45:O45" si="40">M41*5</f>
        <v>5</v>
      </c>
      <c r="N45" s="24">
        <f t="shared" si="40"/>
        <v>4.1499999999999995</v>
      </c>
      <c r="O45" s="24">
        <f t="shared" si="40"/>
        <v>113.35000000000001</v>
      </c>
      <c r="P45" s="24">
        <v>0.2</v>
      </c>
      <c r="Q45" s="24">
        <f>Q41*5</f>
        <v>2.1</v>
      </c>
      <c r="R45" s="24">
        <f>R41*5</f>
        <v>28.75</v>
      </c>
      <c r="S45" s="24">
        <f>S41*5</f>
        <v>23.55</v>
      </c>
      <c r="T45" s="24">
        <f>T41*5</f>
        <v>28.35</v>
      </c>
      <c r="U45" s="24">
        <f>U41*5</f>
        <v>12.5</v>
      </c>
      <c r="V45" s="21"/>
    </row>
    <row r="46" spans="1:23" x14ac:dyDescent="0.2">
      <c r="A46" s="9" t="s">
        <v>36</v>
      </c>
      <c r="B46" s="23">
        <f t="shared" si="29"/>
        <v>3501.04</v>
      </c>
      <c r="C46" s="31"/>
      <c r="D46" s="24">
        <f>D41*6</f>
        <v>3708.355</v>
      </c>
      <c r="E46" s="24">
        <f t="shared" si="31"/>
        <v>-2458.375</v>
      </c>
      <c r="F46" s="24">
        <f t="shared" ref="F46:K46" si="41">F41*6</f>
        <v>1249.98</v>
      </c>
      <c r="G46" s="24">
        <f t="shared" si="41"/>
        <v>105.47999999999999</v>
      </c>
      <c r="H46" s="24">
        <f t="shared" si="41"/>
        <v>180.48</v>
      </c>
      <c r="I46" s="24">
        <f t="shared" si="41"/>
        <v>38.519999999999996</v>
      </c>
      <c r="J46" s="24">
        <f t="shared" si="41"/>
        <v>80.52</v>
      </c>
      <c r="K46" s="24">
        <f t="shared" si="41"/>
        <v>204.24</v>
      </c>
      <c r="L46" s="24">
        <f t="shared" si="37"/>
        <v>68.28</v>
      </c>
      <c r="M46" s="24">
        <f t="shared" ref="M46:O46" si="42">M41*6</f>
        <v>6</v>
      </c>
      <c r="N46" s="24">
        <f t="shared" si="42"/>
        <v>4.9799999999999995</v>
      </c>
      <c r="O46" s="24">
        <f t="shared" si="42"/>
        <v>136.02000000000001</v>
      </c>
      <c r="P46" s="24">
        <v>0.24</v>
      </c>
      <c r="Q46" s="24">
        <f>Q41*6</f>
        <v>2.52</v>
      </c>
      <c r="R46" s="24">
        <f>R41*6</f>
        <v>34.5</v>
      </c>
      <c r="S46" s="24">
        <f>S41*6</f>
        <v>28.259999999999998</v>
      </c>
      <c r="T46" s="24">
        <f>T41*6</f>
        <v>34.019999999999996</v>
      </c>
      <c r="U46" s="24">
        <f>U41*6</f>
        <v>15</v>
      </c>
      <c r="V46" s="25">
        <f>V25</f>
        <v>1312</v>
      </c>
    </row>
    <row r="47" spans="1:23" x14ac:dyDescent="0.2">
      <c r="A47" s="9" t="s">
        <v>37</v>
      </c>
      <c r="B47" s="23">
        <f t="shared" si="29"/>
        <v>3865.88</v>
      </c>
      <c r="C47" s="31"/>
      <c r="D47" s="24">
        <f>D41*7</f>
        <v>4326.4141666666665</v>
      </c>
      <c r="E47" s="24">
        <f t="shared" si="31"/>
        <v>-2868.1041666666661</v>
      </c>
      <c r="F47" s="24">
        <f t="shared" ref="F47:K47" si="43">F41*7</f>
        <v>1458.3100000000002</v>
      </c>
      <c r="G47" s="24">
        <f t="shared" si="43"/>
        <v>123.05999999999999</v>
      </c>
      <c r="H47" s="24">
        <f t="shared" si="43"/>
        <v>210.56</v>
      </c>
      <c r="I47" s="24">
        <f t="shared" si="43"/>
        <v>44.94</v>
      </c>
      <c r="J47" s="24">
        <f t="shared" si="43"/>
        <v>93.94</v>
      </c>
      <c r="K47" s="24">
        <f t="shared" si="43"/>
        <v>238.28</v>
      </c>
      <c r="L47" s="24">
        <f t="shared" si="37"/>
        <v>79.660000000000011</v>
      </c>
      <c r="M47" s="24">
        <f t="shared" ref="M47:O47" si="44">M41*7</f>
        <v>7</v>
      </c>
      <c r="N47" s="24">
        <f t="shared" si="44"/>
        <v>5.81</v>
      </c>
      <c r="O47" s="24">
        <f t="shared" si="44"/>
        <v>158.69</v>
      </c>
      <c r="P47" s="24">
        <v>0.28000000000000003</v>
      </c>
      <c r="Q47" s="24">
        <f>Q41*7</f>
        <v>2.94</v>
      </c>
      <c r="R47" s="24">
        <f>R41*7</f>
        <v>40.25</v>
      </c>
      <c r="S47" s="24">
        <f>S41*7</f>
        <v>32.97</v>
      </c>
      <c r="T47" s="24">
        <f>T41*7</f>
        <v>39.69</v>
      </c>
      <c r="U47" s="24">
        <f>U41*7</f>
        <v>17.5</v>
      </c>
      <c r="V47" s="25">
        <f>V25</f>
        <v>1312</v>
      </c>
    </row>
    <row r="48" spans="1:23" x14ac:dyDescent="0.2">
      <c r="A48" s="9" t="s">
        <v>38</v>
      </c>
      <c r="B48" s="23">
        <f t="shared" si="29"/>
        <v>4230.7200000000012</v>
      </c>
      <c r="C48" s="31"/>
      <c r="D48" s="24">
        <f>D41*8</f>
        <v>4944.4733333333334</v>
      </c>
      <c r="E48" s="24">
        <f t="shared" si="31"/>
        <v>-3277.833333333333</v>
      </c>
      <c r="F48" s="24">
        <f t="shared" ref="F48:K48" si="45">F41*8</f>
        <v>1666.64</v>
      </c>
      <c r="G48" s="24">
        <f t="shared" si="45"/>
        <v>140.63999999999999</v>
      </c>
      <c r="H48" s="24">
        <f t="shared" si="45"/>
        <v>240.64</v>
      </c>
      <c r="I48" s="24">
        <f t="shared" si="45"/>
        <v>51.36</v>
      </c>
      <c r="J48" s="24">
        <f t="shared" si="45"/>
        <v>107.36</v>
      </c>
      <c r="K48" s="24">
        <f t="shared" si="45"/>
        <v>272.32</v>
      </c>
      <c r="L48" s="24">
        <f t="shared" si="37"/>
        <v>91.04</v>
      </c>
      <c r="M48" s="24">
        <f t="shared" ref="M48:O48" si="46">M41*8</f>
        <v>8</v>
      </c>
      <c r="N48" s="24">
        <f t="shared" si="46"/>
        <v>6.64</v>
      </c>
      <c r="O48" s="24">
        <f t="shared" si="46"/>
        <v>181.36</v>
      </c>
      <c r="P48" s="24">
        <v>0.32</v>
      </c>
      <c r="Q48" s="24">
        <f>Q41*8</f>
        <v>3.36</v>
      </c>
      <c r="R48" s="24">
        <f>R41*8</f>
        <v>46</v>
      </c>
      <c r="S48" s="24">
        <f>S41*8</f>
        <v>37.68</v>
      </c>
      <c r="T48" s="24">
        <f>T41*8</f>
        <v>45.36</v>
      </c>
      <c r="U48" s="24">
        <f>U41*8</f>
        <v>20</v>
      </c>
      <c r="V48" s="25">
        <f>V25</f>
        <v>1312</v>
      </c>
    </row>
    <row r="49" spans="1:22" x14ac:dyDescent="0.2">
      <c r="A49" s="9" t="s">
        <v>39</v>
      </c>
      <c r="B49" s="23">
        <f t="shared" si="29"/>
        <v>4595.5600000000013</v>
      </c>
      <c r="C49" s="31"/>
      <c r="D49" s="24">
        <f>D41*9</f>
        <v>5562.5325000000003</v>
      </c>
      <c r="E49" s="24">
        <f t="shared" si="31"/>
        <v>-3687.5625</v>
      </c>
      <c r="F49" s="24">
        <f t="shared" ref="F49:K49" si="47">F41*9</f>
        <v>1874.97</v>
      </c>
      <c r="G49" s="24">
        <f t="shared" si="47"/>
        <v>158.21999999999997</v>
      </c>
      <c r="H49" s="24">
        <f t="shared" si="47"/>
        <v>270.71999999999997</v>
      </c>
      <c r="I49" s="24">
        <f t="shared" si="47"/>
        <v>57.78</v>
      </c>
      <c r="J49" s="24">
        <f t="shared" si="47"/>
        <v>120.78</v>
      </c>
      <c r="K49" s="24">
        <f t="shared" si="47"/>
        <v>306.36</v>
      </c>
      <c r="L49" s="24">
        <f t="shared" si="37"/>
        <v>102.42</v>
      </c>
      <c r="M49" s="24">
        <f t="shared" ref="M49:O49" si="48">M41*9</f>
        <v>9</v>
      </c>
      <c r="N49" s="24">
        <f t="shared" si="48"/>
        <v>7.47</v>
      </c>
      <c r="O49" s="24">
        <f t="shared" si="48"/>
        <v>204.03000000000003</v>
      </c>
      <c r="P49" s="24">
        <v>0.36</v>
      </c>
      <c r="Q49" s="24">
        <f>Q41*9</f>
        <v>3.78</v>
      </c>
      <c r="R49" s="24">
        <f>R41*9</f>
        <v>51.75</v>
      </c>
      <c r="S49" s="24">
        <f>S41*9</f>
        <v>42.39</v>
      </c>
      <c r="T49" s="24">
        <f>T41*9</f>
        <v>51.03</v>
      </c>
      <c r="U49" s="24">
        <f>U41*9</f>
        <v>22.5</v>
      </c>
      <c r="V49" s="25">
        <f>V25</f>
        <v>1312</v>
      </c>
    </row>
    <row r="50" spans="1:22" x14ac:dyDescent="0.2">
      <c r="A50" s="9" t="s">
        <v>40</v>
      </c>
      <c r="B50" s="23">
        <f t="shared" si="29"/>
        <v>4960.3999999999996</v>
      </c>
      <c r="C50" s="31"/>
      <c r="D50" s="24">
        <f>D41*10</f>
        <v>6180.5916666666672</v>
      </c>
      <c r="E50" s="24">
        <f t="shared" si="31"/>
        <v>-4097.291666666667</v>
      </c>
      <c r="F50" s="24">
        <f t="shared" ref="F50:K50" si="49">F41*10</f>
        <v>2083.3000000000002</v>
      </c>
      <c r="G50" s="24">
        <f t="shared" si="49"/>
        <v>175.79999999999998</v>
      </c>
      <c r="H50" s="24">
        <f t="shared" si="49"/>
        <v>300.79999999999995</v>
      </c>
      <c r="I50" s="24">
        <f t="shared" si="49"/>
        <v>64.2</v>
      </c>
      <c r="J50" s="24">
        <f t="shared" si="49"/>
        <v>134.19999999999999</v>
      </c>
      <c r="K50" s="24">
        <f t="shared" si="49"/>
        <v>340.4</v>
      </c>
      <c r="L50" s="24">
        <f t="shared" si="37"/>
        <v>113.80000000000001</v>
      </c>
      <c r="M50" s="24">
        <f t="shared" ref="M50:O50" si="50">M41*10</f>
        <v>10</v>
      </c>
      <c r="N50" s="24">
        <f t="shared" si="50"/>
        <v>8.2999999999999989</v>
      </c>
      <c r="O50" s="24">
        <f t="shared" si="50"/>
        <v>226.70000000000002</v>
      </c>
      <c r="P50" s="24">
        <v>0.4</v>
      </c>
      <c r="Q50" s="24">
        <f>Q41*10</f>
        <v>4.2</v>
      </c>
      <c r="R50" s="24">
        <f>R41*10</f>
        <v>57.5</v>
      </c>
      <c r="S50" s="24">
        <f>S41*10</f>
        <v>47.1</v>
      </c>
      <c r="T50" s="24">
        <f>T41*10</f>
        <v>56.7</v>
      </c>
      <c r="U50" s="24">
        <f>U41*10</f>
        <v>25</v>
      </c>
      <c r="V50" s="25">
        <f>V25</f>
        <v>1312</v>
      </c>
    </row>
    <row r="51" spans="1:22" x14ac:dyDescent="0.2">
      <c r="A51" s="9" t="s">
        <v>41</v>
      </c>
      <c r="B51" s="23">
        <f t="shared" si="29"/>
        <v>5325.24</v>
      </c>
      <c r="C51" s="31"/>
      <c r="D51" s="24">
        <f>D41*11</f>
        <v>6798.6508333333331</v>
      </c>
      <c r="E51" s="24">
        <f t="shared" si="31"/>
        <v>-4507.020833333333</v>
      </c>
      <c r="F51" s="24">
        <f t="shared" ref="F51:K51" si="51">F41*11</f>
        <v>2291.63</v>
      </c>
      <c r="G51" s="24">
        <f t="shared" si="51"/>
        <v>193.38</v>
      </c>
      <c r="H51" s="24">
        <f t="shared" si="51"/>
        <v>330.88</v>
      </c>
      <c r="I51" s="24">
        <f t="shared" si="51"/>
        <v>70.62</v>
      </c>
      <c r="J51" s="24">
        <f t="shared" si="51"/>
        <v>147.62</v>
      </c>
      <c r="K51" s="24">
        <f t="shared" si="51"/>
        <v>374.44</v>
      </c>
      <c r="L51" s="24">
        <f>L38</f>
        <v>125.18</v>
      </c>
      <c r="M51" s="24">
        <f t="shared" ref="M51:O51" si="52">M41*11</f>
        <v>11</v>
      </c>
      <c r="N51" s="24">
        <f t="shared" si="52"/>
        <v>9.129999999999999</v>
      </c>
      <c r="O51" s="24">
        <f t="shared" si="52"/>
        <v>249.37</v>
      </c>
      <c r="P51" s="24">
        <v>0.44</v>
      </c>
      <c r="Q51" s="24">
        <f>Q41*11</f>
        <v>4.62</v>
      </c>
      <c r="R51" s="24">
        <f>R41*11</f>
        <v>63.25</v>
      </c>
      <c r="S51" s="24">
        <f>S41*11</f>
        <v>51.81</v>
      </c>
      <c r="T51" s="24">
        <f>T41*11</f>
        <v>62.37</v>
      </c>
      <c r="U51" s="24">
        <f>U41*11</f>
        <v>27.5</v>
      </c>
      <c r="V51" s="25">
        <f>V25</f>
        <v>1312</v>
      </c>
    </row>
    <row r="52" spans="1:22" x14ac:dyDescent="0.2">
      <c r="A52" s="32" t="s">
        <v>47</v>
      </c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V52" s="35"/>
    </row>
    <row r="53" spans="1:22" hidden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5"/>
    </row>
    <row r="54" spans="1:22" hidden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5"/>
    </row>
    <row r="55" spans="1:22" hidden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5"/>
    </row>
    <row r="56" spans="1:22" hidden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5"/>
    </row>
    <row r="57" spans="1:22" hidden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5"/>
    </row>
    <row r="58" spans="1:22" hidden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5"/>
    </row>
    <row r="59" spans="1:22" hidden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5"/>
    </row>
    <row r="60" spans="1:22" hidden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5"/>
    </row>
    <row r="61" spans="1:22" ht="42.75" customHeight="1" x14ac:dyDescent="0.2">
      <c r="A61" s="12" t="s">
        <v>2</v>
      </c>
      <c r="B61" s="12" t="s">
        <v>3</v>
      </c>
      <c r="C61" s="12" t="s">
        <v>48</v>
      </c>
      <c r="D61" s="12" t="s">
        <v>49</v>
      </c>
      <c r="E61" s="12"/>
      <c r="F61" s="12"/>
      <c r="G61" s="12" t="s">
        <v>8</v>
      </c>
      <c r="H61" s="12" t="s">
        <v>9</v>
      </c>
      <c r="I61" s="12" t="s">
        <v>10</v>
      </c>
      <c r="J61" s="12" t="s">
        <v>11</v>
      </c>
      <c r="K61" s="12" t="s">
        <v>12</v>
      </c>
      <c r="L61" s="12" t="s">
        <v>13</v>
      </c>
      <c r="M61" s="12" t="s">
        <v>14</v>
      </c>
      <c r="N61" s="12" t="s">
        <v>15</v>
      </c>
      <c r="O61" s="12" t="s">
        <v>16</v>
      </c>
      <c r="P61" s="14" t="s">
        <v>17</v>
      </c>
      <c r="Q61" s="12" t="s">
        <v>18</v>
      </c>
      <c r="R61" s="14" t="s">
        <v>19</v>
      </c>
      <c r="S61" s="14" t="s">
        <v>20</v>
      </c>
      <c r="T61" s="14" t="s">
        <v>21</v>
      </c>
      <c r="U61" s="14" t="s">
        <v>22</v>
      </c>
      <c r="V61" s="16" t="s">
        <v>23</v>
      </c>
    </row>
    <row r="62" spans="1:22" ht="32.25" customHeight="1" x14ac:dyDescent="0.2">
      <c r="A62" s="36" t="s">
        <v>50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21"/>
    </row>
    <row r="63" spans="1:22" x14ac:dyDescent="0.2">
      <c r="A63" s="9" t="s">
        <v>31</v>
      </c>
      <c r="B63" s="23">
        <f t="shared" ref="B63:B70" si="53">SUM(C63:V63)</f>
        <v>379.67000000000007</v>
      </c>
      <c r="C63" s="24">
        <f>ROUND(C13/9,2)</f>
        <v>253.78</v>
      </c>
      <c r="D63" s="38"/>
      <c r="E63" s="24"/>
      <c r="F63" s="24"/>
      <c r="G63" s="24">
        <f>ROUND(G16*G5,2)</f>
        <v>8.76</v>
      </c>
      <c r="H63" s="24">
        <f>ROUND(H16*H5,2)</f>
        <v>21.7</v>
      </c>
      <c r="I63" s="24">
        <f>I16</f>
        <v>6.42</v>
      </c>
      <c r="J63" s="22"/>
      <c r="K63" s="24">
        <f>K16</f>
        <v>34.04</v>
      </c>
      <c r="L63" s="24">
        <f t="shared" ref="L63:L70" si="54">L28</f>
        <v>11.38</v>
      </c>
      <c r="M63" s="24">
        <f t="shared" ref="M63:U63" si="55">M16</f>
        <v>1</v>
      </c>
      <c r="N63" s="24">
        <f t="shared" si="55"/>
        <v>0.83</v>
      </c>
      <c r="O63" s="24">
        <f t="shared" si="55"/>
        <v>22.67</v>
      </c>
      <c r="P63" s="24">
        <f t="shared" ref="P63:P70" si="56">P28</f>
        <v>0.04</v>
      </c>
      <c r="Q63" s="24">
        <f t="shared" si="55"/>
        <v>0.42</v>
      </c>
      <c r="R63" s="24">
        <f t="shared" si="55"/>
        <v>5.75</v>
      </c>
      <c r="S63" s="24">
        <f t="shared" si="55"/>
        <v>4.71</v>
      </c>
      <c r="T63" s="24">
        <f t="shared" si="55"/>
        <v>5.67</v>
      </c>
      <c r="U63" s="24">
        <f t="shared" si="55"/>
        <v>2.5</v>
      </c>
      <c r="V63" s="21"/>
    </row>
    <row r="64" spans="1:22" x14ac:dyDescent="0.2">
      <c r="A64" s="9" t="s">
        <v>32</v>
      </c>
      <c r="B64" s="23">
        <f t="shared" si="53"/>
        <v>759.34000000000015</v>
      </c>
      <c r="C64" s="24">
        <f>$C$63*2</f>
        <v>507.56</v>
      </c>
      <c r="D64" s="30"/>
      <c r="E64" s="24"/>
      <c r="F64" s="24"/>
      <c r="G64" s="24">
        <f>G63*2</f>
        <v>17.52</v>
      </c>
      <c r="H64" s="24">
        <f>H63*2</f>
        <v>43.4</v>
      </c>
      <c r="I64" s="24">
        <f>I63*2</f>
        <v>12.84</v>
      </c>
      <c r="J64" s="22"/>
      <c r="K64" s="24">
        <f>K63*2</f>
        <v>68.08</v>
      </c>
      <c r="L64" s="24">
        <f t="shared" si="54"/>
        <v>22.76</v>
      </c>
      <c r="M64" s="24">
        <f>M63*2</f>
        <v>2</v>
      </c>
      <c r="N64" s="24">
        <f>N63*2</f>
        <v>1.66</v>
      </c>
      <c r="O64" s="24">
        <f>O63*2</f>
        <v>45.34</v>
      </c>
      <c r="P64" s="24">
        <f t="shared" si="56"/>
        <v>0.08</v>
      </c>
      <c r="Q64" s="24">
        <f>Q63*2</f>
        <v>0.84</v>
      </c>
      <c r="R64" s="24">
        <f>R63*2</f>
        <v>11.5</v>
      </c>
      <c r="S64" s="24">
        <f>S63*2</f>
        <v>9.42</v>
      </c>
      <c r="T64" s="24">
        <f>T63*2</f>
        <v>11.34</v>
      </c>
      <c r="U64" s="24">
        <f>U63*2</f>
        <v>5</v>
      </c>
      <c r="V64" s="21"/>
    </row>
    <row r="65" spans="1:23" x14ac:dyDescent="0.2">
      <c r="A65" s="9" t="s">
        <v>33</v>
      </c>
      <c r="B65" s="23">
        <f t="shared" si="53"/>
        <v>1139.01</v>
      </c>
      <c r="C65" s="24">
        <f>$C$63*3</f>
        <v>761.34</v>
      </c>
      <c r="D65" s="30"/>
      <c r="E65" s="24"/>
      <c r="F65" s="24"/>
      <c r="G65" s="24">
        <f>G63*3</f>
        <v>26.28</v>
      </c>
      <c r="H65" s="24">
        <f>H63*3</f>
        <v>65.099999999999994</v>
      </c>
      <c r="I65" s="24">
        <f>I63*3</f>
        <v>19.259999999999998</v>
      </c>
      <c r="J65" s="22"/>
      <c r="K65" s="24">
        <f>K63*3</f>
        <v>102.12</v>
      </c>
      <c r="L65" s="24">
        <f t="shared" si="54"/>
        <v>34.14</v>
      </c>
      <c r="M65" s="24">
        <f>M63*3</f>
        <v>3</v>
      </c>
      <c r="N65" s="24">
        <f>N63*3</f>
        <v>2.4899999999999998</v>
      </c>
      <c r="O65" s="24">
        <f>O63*3</f>
        <v>68.010000000000005</v>
      </c>
      <c r="P65" s="24">
        <f t="shared" si="56"/>
        <v>0.12</v>
      </c>
      <c r="Q65" s="24">
        <f>Q63*3</f>
        <v>1.26</v>
      </c>
      <c r="R65" s="24">
        <f>R63*3</f>
        <v>17.25</v>
      </c>
      <c r="S65" s="24">
        <f>S63*3</f>
        <v>14.129999999999999</v>
      </c>
      <c r="T65" s="24">
        <f>T63*3</f>
        <v>17.009999999999998</v>
      </c>
      <c r="U65" s="24">
        <f>U63*3</f>
        <v>7.5</v>
      </c>
      <c r="V65" s="21"/>
    </row>
    <row r="66" spans="1:23" x14ac:dyDescent="0.2">
      <c r="A66" s="9" t="s">
        <v>34</v>
      </c>
      <c r="B66" s="23">
        <f t="shared" si="53"/>
        <v>1518.6800000000003</v>
      </c>
      <c r="C66" s="24">
        <f>$C$63*4</f>
        <v>1015.12</v>
      </c>
      <c r="D66" s="30"/>
      <c r="F66" s="24"/>
      <c r="G66" s="24">
        <f>G63*4</f>
        <v>35.04</v>
      </c>
      <c r="H66" s="24">
        <f>H63*4</f>
        <v>86.8</v>
      </c>
      <c r="I66" s="24">
        <f>I63*4</f>
        <v>25.68</v>
      </c>
      <c r="J66" s="22"/>
      <c r="K66" s="24">
        <f>K63*4</f>
        <v>136.16</v>
      </c>
      <c r="L66" s="24">
        <f t="shared" si="54"/>
        <v>45.52</v>
      </c>
      <c r="M66" s="24">
        <f>M63*4</f>
        <v>4</v>
      </c>
      <c r="N66" s="24">
        <f>N63*4</f>
        <v>3.32</v>
      </c>
      <c r="O66" s="24">
        <f>O63*4</f>
        <v>90.68</v>
      </c>
      <c r="P66" s="24">
        <f t="shared" si="56"/>
        <v>0.16</v>
      </c>
      <c r="Q66" s="24">
        <f>Q63*4</f>
        <v>1.68</v>
      </c>
      <c r="R66" s="24">
        <f>R63*4</f>
        <v>23</v>
      </c>
      <c r="S66" s="24">
        <f>S63*4</f>
        <v>18.84</v>
      </c>
      <c r="T66" s="24">
        <f>T63*4</f>
        <v>22.68</v>
      </c>
      <c r="U66" s="24">
        <f>U63*4</f>
        <v>10</v>
      </c>
      <c r="V66" s="21"/>
    </row>
    <row r="67" spans="1:23" x14ac:dyDescent="0.2">
      <c r="A67" s="9" t="s">
        <v>35</v>
      </c>
      <c r="B67" s="23">
        <f t="shared" si="53"/>
        <v>1898.35</v>
      </c>
      <c r="C67" s="24">
        <f>$C$63*5</f>
        <v>1268.9000000000001</v>
      </c>
      <c r="D67" s="30"/>
      <c r="E67" s="24"/>
      <c r="F67" s="24"/>
      <c r="G67" s="24">
        <f>G63*5</f>
        <v>43.8</v>
      </c>
      <c r="H67" s="24">
        <f>H63*5</f>
        <v>108.5</v>
      </c>
      <c r="I67" s="24">
        <f>I63*5</f>
        <v>32.1</v>
      </c>
      <c r="J67" s="22"/>
      <c r="K67" s="24">
        <f>K63*5</f>
        <v>170.2</v>
      </c>
      <c r="L67" s="24">
        <f t="shared" si="54"/>
        <v>56.900000000000006</v>
      </c>
      <c r="M67" s="24">
        <f>M63*5</f>
        <v>5</v>
      </c>
      <c r="N67" s="24">
        <f>N63*5</f>
        <v>4.1499999999999995</v>
      </c>
      <c r="O67" s="24">
        <f>O63*5</f>
        <v>113.35000000000001</v>
      </c>
      <c r="P67" s="24">
        <f t="shared" si="56"/>
        <v>0.2</v>
      </c>
      <c r="Q67" s="24">
        <f>Q63*5</f>
        <v>2.1</v>
      </c>
      <c r="R67" s="24">
        <f>R63*5</f>
        <v>28.75</v>
      </c>
      <c r="S67" s="24">
        <f>S63*5</f>
        <v>23.55</v>
      </c>
      <c r="T67" s="24">
        <f>T63*5</f>
        <v>28.35</v>
      </c>
      <c r="U67" s="24">
        <f>U63*5</f>
        <v>12.5</v>
      </c>
      <c r="V67" s="21"/>
    </row>
    <row r="68" spans="1:23" x14ac:dyDescent="0.2">
      <c r="A68" s="9" t="s">
        <v>36</v>
      </c>
      <c r="B68" s="23">
        <f t="shared" si="53"/>
        <v>4644.5200000000004</v>
      </c>
      <c r="C68" s="24">
        <f>$C$63*6</f>
        <v>1522.68</v>
      </c>
      <c r="D68" s="30"/>
      <c r="E68" s="24"/>
      <c r="F68" s="24"/>
      <c r="G68" s="24">
        <f>G63*6</f>
        <v>52.56</v>
      </c>
      <c r="H68" s="24">
        <f>H63*6</f>
        <v>130.19999999999999</v>
      </c>
      <c r="I68" s="24">
        <f>I63*6</f>
        <v>38.519999999999996</v>
      </c>
      <c r="J68" s="22"/>
      <c r="K68" s="24">
        <f>K63*6</f>
        <v>204.24</v>
      </c>
      <c r="L68" s="24">
        <f t="shared" si="54"/>
        <v>68.28</v>
      </c>
      <c r="M68" s="24">
        <f>M63*6</f>
        <v>6</v>
      </c>
      <c r="N68" s="24">
        <f>N63*6</f>
        <v>4.9799999999999995</v>
      </c>
      <c r="O68" s="24">
        <f>O63*6</f>
        <v>136.02000000000001</v>
      </c>
      <c r="P68" s="24">
        <f t="shared" si="56"/>
        <v>0.24</v>
      </c>
      <c r="Q68" s="24">
        <f>Q63*6</f>
        <v>2.52</v>
      </c>
      <c r="R68" s="24">
        <f>R63*6</f>
        <v>34.5</v>
      </c>
      <c r="S68" s="24">
        <f>S63*6</f>
        <v>28.259999999999998</v>
      </c>
      <c r="T68" s="24">
        <f>T63*6</f>
        <v>34.019999999999996</v>
      </c>
      <c r="U68" s="24">
        <f>U63*6</f>
        <v>15</v>
      </c>
      <c r="V68" s="25">
        <f>V13</f>
        <v>2366.5</v>
      </c>
    </row>
    <row r="69" spans="1:23" x14ac:dyDescent="0.2">
      <c r="A69" s="9" t="s">
        <v>37</v>
      </c>
      <c r="B69" s="23">
        <f t="shared" si="53"/>
        <v>5024.1900000000005</v>
      </c>
      <c r="C69" s="24">
        <f>$C$63*7</f>
        <v>1776.46</v>
      </c>
      <c r="D69" s="30"/>
      <c r="E69" s="24"/>
      <c r="F69" s="24"/>
      <c r="G69" s="24">
        <f>G63*7</f>
        <v>61.32</v>
      </c>
      <c r="H69" s="24">
        <f>H63*7</f>
        <v>151.9</v>
      </c>
      <c r="I69" s="24">
        <f>I63*7</f>
        <v>44.94</v>
      </c>
      <c r="J69" s="22"/>
      <c r="K69" s="24">
        <f>K63*7</f>
        <v>238.28</v>
      </c>
      <c r="L69" s="24">
        <f t="shared" si="54"/>
        <v>79.660000000000011</v>
      </c>
      <c r="M69" s="24">
        <f>M63*7</f>
        <v>7</v>
      </c>
      <c r="N69" s="24">
        <f>N63*7</f>
        <v>5.81</v>
      </c>
      <c r="O69" s="24">
        <f>O63*7</f>
        <v>158.69</v>
      </c>
      <c r="P69" s="24">
        <f t="shared" si="56"/>
        <v>0.28000000000000003</v>
      </c>
      <c r="Q69" s="24">
        <f>Q63*7</f>
        <v>2.94</v>
      </c>
      <c r="R69" s="24">
        <f>R63*7</f>
        <v>40.25</v>
      </c>
      <c r="S69" s="24">
        <f>S63*7</f>
        <v>32.97</v>
      </c>
      <c r="T69" s="24">
        <f>T63*7</f>
        <v>39.69</v>
      </c>
      <c r="U69" s="24">
        <f>U63*7</f>
        <v>17.5</v>
      </c>
      <c r="V69" s="25">
        <f>V13</f>
        <v>2366.5</v>
      </c>
    </row>
    <row r="70" spans="1:23" x14ac:dyDescent="0.2">
      <c r="A70" s="9" t="s">
        <v>38</v>
      </c>
      <c r="B70" s="23">
        <f t="shared" si="53"/>
        <v>5403.8600000000006</v>
      </c>
      <c r="C70" s="24">
        <f>$C$63*8</f>
        <v>2030.24</v>
      </c>
      <c r="D70" s="30"/>
      <c r="E70" s="24"/>
      <c r="F70" s="24"/>
      <c r="G70" s="24">
        <f>G63*8</f>
        <v>70.08</v>
      </c>
      <c r="H70" s="24">
        <f>H63*8</f>
        <v>173.6</v>
      </c>
      <c r="I70" s="24">
        <f>I63*8</f>
        <v>51.36</v>
      </c>
      <c r="J70" s="22"/>
      <c r="K70" s="24">
        <f>K63*8</f>
        <v>272.32</v>
      </c>
      <c r="L70" s="24">
        <f t="shared" si="54"/>
        <v>91.04</v>
      </c>
      <c r="M70" s="24">
        <f>M63*8</f>
        <v>8</v>
      </c>
      <c r="N70" s="24">
        <f>N63*8</f>
        <v>6.64</v>
      </c>
      <c r="O70" s="24">
        <f>O63*8</f>
        <v>181.36</v>
      </c>
      <c r="P70" s="24">
        <f t="shared" si="56"/>
        <v>0.32</v>
      </c>
      <c r="Q70" s="24">
        <f>Q63*8</f>
        <v>3.36</v>
      </c>
      <c r="R70" s="24">
        <f>R63*8</f>
        <v>46</v>
      </c>
      <c r="S70" s="24">
        <f>S63*8</f>
        <v>37.68</v>
      </c>
      <c r="T70" s="24">
        <f>T63*8</f>
        <v>45.36</v>
      </c>
      <c r="U70" s="24">
        <f>U63*8</f>
        <v>20</v>
      </c>
      <c r="V70" s="25">
        <f>V13</f>
        <v>2366.5</v>
      </c>
    </row>
    <row r="71" spans="1:23" ht="32.25" customHeight="1" x14ac:dyDescent="0.2">
      <c r="A71" s="39" t="s">
        <v>51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40"/>
    </row>
    <row r="72" spans="1:23" x14ac:dyDescent="0.2">
      <c r="A72" s="9" t="s">
        <v>31</v>
      </c>
      <c r="B72" s="23">
        <f t="shared" ref="B72:B79" si="57">SUM(C72:V72)</f>
        <v>975.16999999999985</v>
      </c>
      <c r="C72" s="30" t="s">
        <v>52</v>
      </c>
      <c r="D72" s="24">
        <f>ROUND(D14/9,2)</f>
        <v>849.28</v>
      </c>
      <c r="E72" s="24"/>
      <c r="F72" s="24"/>
      <c r="G72" s="24">
        <f>G63</f>
        <v>8.76</v>
      </c>
      <c r="H72" s="24">
        <f>H63</f>
        <v>21.7</v>
      </c>
      <c r="I72" s="24">
        <f>I63</f>
        <v>6.42</v>
      </c>
      <c r="J72" s="22"/>
      <c r="K72" s="24">
        <f t="shared" ref="K72:U79" si="58">K63</f>
        <v>34.04</v>
      </c>
      <c r="L72" s="24">
        <f t="shared" si="58"/>
        <v>11.38</v>
      </c>
      <c r="M72" s="24">
        <f t="shared" si="58"/>
        <v>1</v>
      </c>
      <c r="N72" s="24">
        <f t="shared" si="58"/>
        <v>0.83</v>
      </c>
      <c r="O72" s="24">
        <f t="shared" si="58"/>
        <v>22.67</v>
      </c>
      <c r="P72" s="24">
        <f t="shared" si="58"/>
        <v>0.04</v>
      </c>
      <c r="Q72" s="24">
        <f t="shared" si="58"/>
        <v>0.42</v>
      </c>
      <c r="R72" s="24">
        <f t="shared" si="58"/>
        <v>5.75</v>
      </c>
      <c r="S72" s="24">
        <f t="shared" si="58"/>
        <v>4.71</v>
      </c>
      <c r="T72" s="24">
        <f t="shared" si="58"/>
        <v>5.67</v>
      </c>
      <c r="U72" s="24">
        <f t="shared" si="58"/>
        <v>2.5</v>
      </c>
      <c r="V72" s="40"/>
    </row>
    <row r="73" spans="1:23" x14ac:dyDescent="0.2">
      <c r="A73" s="9" t="s">
        <v>32</v>
      </c>
      <c r="B73" s="23">
        <f t="shared" si="57"/>
        <v>1950.3399999999997</v>
      </c>
      <c r="C73" s="30"/>
      <c r="D73" s="24">
        <f>$D$72*2</f>
        <v>1698.56</v>
      </c>
      <c r="E73" s="24"/>
      <c r="F73" s="24"/>
      <c r="G73" s="24">
        <f>G72*2</f>
        <v>17.52</v>
      </c>
      <c r="H73" s="24">
        <f>H72*2</f>
        <v>43.4</v>
      </c>
      <c r="I73" s="24">
        <f>I72*2</f>
        <v>12.84</v>
      </c>
      <c r="J73" s="22"/>
      <c r="K73" s="24">
        <f>K72*2</f>
        <v>68.08</v>
      </c>
      <c r="L73" s="24">
        <f>L64</f>
        <v>22.76</v>
      </c>
      <c r="M73" s="24">
        <f>M72*2</f>
        <v>2</v>
      </c>
      <c r="N73" s="24">
        <f>N72*2</f>
        <v>1.66</v>
      </c>
      <c r="O73" s="24">
        <f>O72*2</f>
        <v>45.34</v>
      </c>
      <c r="P73" s="24">
        <f t="shared" si="58"/>
        <v>0.08</v>
      </c>
      <c r="Q73" s="24">
        <f>Q72*2</f>
        <v>0.84</v>
      </c>
      <c r="R73" s="24">
        <f>R72*2</f>
        <v>11.5</v>
      </c>
      <c r="S73" s="24">
        <f>S72*2</f>
        <v>9.42</v>
      </c>
      <c r="T73" s="24">
        <f>T72*2</f>
        <v>11.34</v>
      </c>
      <c r="U73" s="24">
        <f>U72*2</f>
        <v>5</v>
      </c>
      <c r="V73" s="40"/>
    </row>
    <row r="74" spans="1:23" x14ac:dyDescent="0.2">
      <c r="A74" s="9" t="s">
        <v>33</v>
      </c>
      <c r="B74" s="23">
        <f t="shared" si="57"/>
        <v>2925.5100000000007</v>
      </c>
      <c r="C74" s="30"/>
      <c r="D74" s="24">
        <f>$D$72*3</f>
        <v>2547.84</v>
      </c>
      <c r="E74" s="24"/>
      <c r="F74" s="24"/>
      <c r="G74" s="24">
        <f>G72*3</f>
        <v>26.28</v>
      </c>
      <c r="H74" s="24">
        <f>H72*3</f>
        <v>65.099999999999994</v>
      </c>
      <c r="I74" s="24">
        <f>I72*3</f>
        <v>19.259999999999998</v>
      </c>
      <c r="J74" s="22"/>
      <c r="K74" s="24">
        <f>K72*3</f>
        <v>102.12</v>
      </c>
      <c r="L74" s="24">
        <f>L65</f>
        <v>34.14</v>
      </c>
      <c r="M74" s="24">
        <f>M72*3</f>
        <v>3</v>
      </c>
      <c r="N74" s="24">
        <f>N72*3</f>
        <v>2.4899999999999998</v>
      </c>
      <c r="O74" s="24">
        <f>O72*3</f>
        <v>68.010000000000005</v>
      </c>
      <c r="P74" s="24">
        <f t="shared" si="58"/>
        <v>0.12</v>
      </c>
      <c r="Q74" s="24">
        <f>Q72*3</f>
        <v>1.26</v>
      </c>
      <c r="R74" s="24">
        <f>R72*3</f>
        <v>17.25</v>
      </c>
      <c r="S74" s="24">
        <f>S72*3</f>
        <v>14.129999999999999</v>
      </c>
      <c r="T74" s="24">
        <f>T72*3</f>
        <v>17.009999999999998</v>
      </c>
      <c r="U74" s="24">
        <f>U72*3</f>
        <v>7.5</v>
      </c>
      <c r="V74" s="40"/>
    </row>
    <row r="75" spans="1:23" x14ac:dyDescent="0.2">
      <c r="A75" s="9" t="s">
        <v>34</v>
      </c>
      <c r="B75" s="23">
        <f t="shared" si="57"/>
        <v>3900.6799999999994</v>
      </c>
      <c r="C75" s="30"/>
      <c r="D75" s="24">
        <f>$D$72*4</f>
        <v>3397.12</v>
      </c>
      <c r="E75" s="24"/>
      <c r="F75" s="24"/>
      <c r="G75" s="24">
        <f>G72*4</f>
        <v>35.04</v>
      </c>
      <c r="H75" s="24">
        <f>H72*4</f>
        <v>86.8</v>
      </c>
      <c r="I75" s="24">
        <f>I72*4</f>
        <v>25.68</v>
      </c>
      <c r="J75" s="22"/>
      <c r="K75" s="24">
        <f>K72*4</f>
        <v>136.16</v>
      </c>
      <c r="L75" s="24">
        <f t="shared" ref="L75:L79" si="59">L66</f>
        <v>45.52</v>
      </c>
      <c r="M75" s="24">
        <f>M72*4</f>
        <v>4</v>
      </c>
      <c r="N75" s="24">
        <f>N72*4</f>
        <v>3.32</v>
      </c>
      <c r="O75" s="24">
        <f>O72*4</f>
        <v>90.68</v>
      </c>
      <c r="P75" s="24">
        <f t="shared" si="58"/>
        <v>0.16</v>
      </c>
      <c r="Q75" s="24">
        <f>Q72*4</f>
        <v>1.68</v>
      </c>
      <c r="R75" s="24">
        <f>R72*4</f>
        <v>23</v>
      </c>
      <c r="S75" s="24">
        <f>S72*4</f>
        <v>18.84</v>
      </c>
      <c r="T75" s="24">
        <f>T72*4</f>
        <v>22.68</v>
      </c>
      <c r="U75" s="24">
        <f>U72*4</f>
        <v>10</v>
      </c>
      <c r="V75" s="40"/>
    </row>
    <row r="76" spans="1:23" x14ac:dyDescent="0.2">
      <c r="A76" s="9" t="s">
        <v>35</v>
      </c>
      <c r="B76" s="23">
        <f t="shared" si="57"/>
        <v>4875.8500000000004</v>
      </c>
      <c r="C76" s="30"/>
      <c r="D76" s="24">
        <f>$D$72*5</f>
        <v>4246.3999999999996</v>
      </c>
      <c r="E76" s="24"/>
      <c r="F76" s="24"/>
      <c r="G76" s="24">
        <f>G72*5</f>
        <v>43.8</v>
      </c>
      <c r="H76" s="24">
        <f>H72*5</f>
        <v>108.5</v>
      </c>
      <c r="I76" s="24">
        <f>I72*5</f>
        <v>32.1</v>
      </c>
      <c r="J76" s="22"/>
      <c r="K76" s="24">
        <f>K72*5</f>
        <v>170.2</v>
      </c>
      <c r="L76" s="24">
        <f t="shared" si="59"/>
        <v>56.900000000000006</v>
      </c>
      <c r="M76" s="24">
        <f>M72*5</f>
        <v>5</v>
      </c>
      <c r="N76" s="24">
        <f>N72*5</f>
        <v>4.1499999999999995</v>
      </c>
      <c r="O76" s="24">
        <f>O72*5</f>
        <v>113.35000000000001</v>
      </c>
      <c r="P76" s="24">
        <f t="shared" si="58"/>
        <v>0.2</v>
      </c>
      <c r="Q76" s="24">
        <f>Q72*5</f>
        <v>2.1</v>
      </c>
      <c r="R76" s="24">
        <f>R72*5</f>
        <v>28.75</v>
      </c>
      <c r="S76" s="24">
        <f>S72*5</f>
        <v>23.55</v>
      </c>
      <c r="T76" s="24">
        <f>T72*5</f>
        <v>28.35</v>
      </c>
      <c r="U76" s="24">
        <f>U72*5</f>
        <v>12.5</v>
      </c>
      <c r="V76" s="40"/>
    </row>
    <row r="77" spans="1:23" x14ac:dyDescent="0.2">
      <c r="A77" s="9" t="s">
        <v>36</v>
      </c>
      <c r="B77" s="23">
        <f t="shared" si="57"/>
        <v>8217.52</v>
      </c>
      <c r="C77" s="30"/>
      <c r="D77" s="24">
        <f>$D$72*6</f>
        <v>5095.68</v>
      </c>
      <c r="E77" s="24"/>
      <c r="F77" s="24"/>
      <c r="G77" s="24">
        <f>G72*6</f>
        <v>52.56</v>
      </c>
      <c r="H77" s="24">
        <f>H72*6</f>
        <v>130.19999999999999</v>
      </c>
      <c r="I77" s="24">
        <f>I72*6</f>
        <v>38.519999999999996</v>
      </c>
      <c r="J77" s="22"/>
      <c r="K77" s="24">
        <f>K72*6</f>
        <v>204.24</v>
      </c>
      <c r="L77" s="24">
        <f t="shared" si="59"/>
        <v>68.28</v>
      </c>
      <c r="M77" s="24">
        <f>M72*6</f>
        <v>6</v>
      </c>
      <c r="N77" s="24">
        <f>N72*6</f>
        <v>4.9799999999999995</v>
      </c>
      <c r="O77" s="24">
        <f>O72*6</f>
        <v>136.02000000000001</v>
      </c>
      <c r="P77" s="24">
        <f t="shared" si="58"/>
        <v>0.24</v>
      </c>
      <c r="Q77" s="24">
        <f>Q72*6</f>
        <v>2.52</v>
      </c>
      <c r="R77" s="24">
        <f>R72*6</f>
        <v>34.5</v>
      </c>
      <c r="S77" s="24">
        <f>S72*6</f>
        <v>28.259999999999998</v>
      </c>
      <c r="T77" s="24">
        <f>T72*6</f>
        <v>34.019999999999996</v>
      </c>
      <c r="U77" s="24">
        <f>U72*6</f>
        <v>15</v>
      </c>
      <c r="V77" s="25">
        <f>V14</f>
        <v>2366.5</v>
      </c>
    </row>
    <row r="78" spans="1:23" x14ac:dyDescent="0.2">
      <c r="A78" s="9" t="s">
        <v>37</v>
      </c>
      <c r="B78" s="23">
        <f t="shared" si="57"/>
        <v>9192.6899999999987</v>
      </c>
      <c r="C78" s="30"/>
      <c r="D78" s="24">
        <f>$D$72*7</f>
        <v>5944.96</v>
      </c>
      <c r="E78" s="24"/>
      <c r="F78" s="24"/>
      <c r="G78" s="24">
        <f>G72*7</f>
        <v>61.32</v>
      </c>
      <c r="H78" s="24">
        <f>H72*7</f>
        <v>151.9</v>
      </c>
      <c r="I78" s="24">
        <f>I72*7</f>
        <v>44.94</v>
      </c>
      <c r="J78" s="22"/>
      <c r="K78" s="24">
        <f>K72*7</f>
        <v>238.28</v>
      </c>
      <c r="L78" s="24">
        <f t="shared" si="59"/>
        <v>79.660000000000011</v>
      </c>
      <c r="M78" s="24">
        <f>M72*7</f>
        <v>7</v>
      </c>
      <c r="N78" s="24">
        <f>N72*7</f>
        <v>5.81</v>
      </c>
      <c r="O78" s="24">
        <f>O72*7</f>
        <v>158.69</v>
      </c>
      <c r="P78" s="24">
        <f t="shared" si="58"/>
        <v>0.28000000000000003</v>
      </c>
      <c r="Q78" s="24">
        <f>Q72*7</f>
        <v>2.94</v>
      </c>
      <c r="R78" s="24">
        <f>R72*7</f>
        <v>40.25</v>
      </c>
      <c r="S78" s="24">
        <f>S72*7</f>
        <v>32.97</v>
      </c>
      <c r="T78" s="24">
        <f>T72*7</f>
        <v>39.69</v>
      </c>
      <c r="U78" s="24">
        <f>U72*7</f>
        <v>17.5</v>
      </c>
      <c r="V78" s="25">
        <f>V14</f>
        <v>2366.5</v>
      </c>
    </row>
    <row r="79" spans="1:23" x14ac:dyDescent="0.2">
      <c r="A79" s="9" t="s">
        <v>38</v>
      </c>
      <c r="B79" s="23">
        <f t="shared" si="57"/>
        <v>10167.859999999999</v>
      </c>
      <c r="C79" s="30"/>
      <c r="D79" s="24">
        <f>$D$72*8</f>
        <v>6794.24</v>
      </c>
      <c r="E79" s="24"/>
      <c r="F79" s="24"/>
      <c r="G79" s="24">
        <f>G72*8</f>
        <v>70.08</v>
      </c>
      <c r="H79" s="24">
        <f>H72*8</f>
        <v>173.6</v>
      </c>
      <c r="I79" s="24">
        <f>I72*8</f>
        <v>51.36</v>
      </c>
      <c r="J79" s="22"/>
      <c r="K79" s="24">
        <f>K72*8</f>
        <v>272.32</v>
      </c>
      <c r="L79" s="24">
        <f t="shared" si="59"/>
        <v>91.04</v>
      </c>
      <c r="M79" s="24">
        <f>M72*8</f>
        <v>8</v>
      </c>
      <c r="N79" s="24">
        <f>N72*8</f>
        <v>6.64</v>
      </c>
      <c r="O79" s="24">
        <f>O72*8</f>
        <v>181.36</v>
      </c>
      <c r="P79" s="24">
        <f t="shared" si="58"/>
        <v>0.32</v>
      </c>
      <c r="Q79" s="24">
        <f>Q72*8</f>
        <v>3.36</v>
      </c>
      <c r="R79" s="24">
        <f>R72*8</f>
        <v>46</v>
      </c>
      <c r="S79" s="24">
        <f>S72*8</f>
        <v>37.68</v>
      </c>
      <c r="T79" s="24">
        <f>T72*8</f>
        <v>45.36</v>
      </c>
      <c r="U79" s="24">
        <f>U72*8</f>
        <v>20</v>
      </c>
      <c r="V79" s="25">
        <f>V14</f>
        <v>2366.5</v>
      </c>
    </row>
    <row r="80" spans="1:23" ht="15" customHeight="1" x14ac:dyDescent="0.2">
      <c r="A80" s="32" t="s">
        <v>47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V80" s="35"/>
      <c r="W80" s="1" t="s">
        <v>52</v>
      </c>
    </row>
    <row r="81" spans="1:23" x14ac:dyDescent="0.2">
      <c r="A81" s="41"/>
      <c r="B81" s="34"/>
      <c r="C81" s="41"/>
      <c r="D81" s="34"/>
      <c r="E81" s="41"/>
      <c r="F81" s="34"/>
      <c r="G81" s="41"/>
      <c r="H81" s="34"/>
      <c r="I81" s="41"/>
      <c r="J81" s="34"/>
      <c r="K81" s="41"/>
      <c r="L81" s="34"/>
      <c r="M81" s="41"/>
      <c r="N81" s="34"/>
      <c r="O81" s="41"/>
      <c r="P81" s="34"/>
      <c r="Q81" s="41"/>
      <c r="R81" s="34"/>
      <c r="S81" s="41"/>
      <c r="T81" s="34"/>
      <c r="U81" s="41"/>
      <c r="V81" s="35"/>
    </row>
    <row r="82" spans="1:23" ht="18" customHeight="1" x14ac:dyDescent="0.2">
      <c r="A82" s="106" t="s">
        <v>53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35"/>
    </row>
    <row r="83" spans="1:23" ht="42" customHeight="1" x14ac:dyDescent="0.2">
      <c r="A83" s="12" t="s">
        <v>2</v>
      </c>
      <c r="B83" s="12" t="s">
        <v>3</v>
      </c>
      <c r="C83" s="12" t="s">
        <v>48</v>
      </c>
      <c r="D83" s="12" t="s">
        <v>49</v>
      </c>
      <c r="E83" s="12" t="s">
        <v>54</v>
      </c>
      <c r="F83" s="12" t="s">
        <v>55</v>
      </c>
      <c r="G83" s="12" t="s">
        <v>8</v>
      </c>
      <c r="H83" s="12" t="s">
        <v>9</v>
      </c>
      <c r="I83" s="12" t="s">
        <v>10</v>
      </c>
      <c r="J83" s="12" t="s">
        <v>11</v>
      </c>
      <c r="K83" s="12" t="s">
        <v>12</v>
      </c>
      <c r="L83" s="12" t="s">
        <v>13</v>
      </c>
      <c r="M83" s="12" t="s">
        <v>14</v>
      </c>
      <c r="N83" s="12" t="s">
        <v>15</v>
      </c>
      <c r="O83" s="12" t="s">
        <v>16</v>
      </c>
      <c r="P83" s="14" t="s">
        <v>17</v>
      </c>
      <c r="Q83" s="12" t="s">
        <v>18</v>
      </c>
      <c r="R83" s="14" t="s">
        <v>19</v>
      </c>
      <c r="S83" s="14" t="s">
        <v>20</v>
      </c>
      <c r="T83" s="14" t="s">
        <v>21</v>
      </c>
      <c r="U83" s="14" t="s">
        <v>22</v>
      </c>
      <c r="V83" s="16" t="s">
        <v>23</v>
      </c>
    </row>
    <row r="84" spans="1:23" x14ac:dyDescent="0.2">
      <c r="A84" s="42" t="s">
        <v>28</v>
      </c>
      <c r="B84" s="43">
        <f>SUM(F84:V84)</f>
        <v>9267.5</v>
      </c>
      <c r="C84" s="44">
        <f>C13</f>
        <v>2284</v>
      </c>
      <c r="D84" s="43"/>
      <c r="E84" s="43">
        <v>2900</v>
      </c>
      <c r="F84" s="44">
        <f>SUM(C84:E84)</f>
        <v>5184</v>
      </c>
      <c r="G84" s="44">
        <f>G10</f>
        <v>211</v>
      </c>
      <c r="H84" s="44">
        <f>H10</f>
        <v>361</v>
      </c>
      <c r="I84" s="44">
        <v>77</v>
      </c>
      <c r="J84" s="37"/>
      <c r="K84" s="44">
        <f>K13</f>
        <v>408.5</v>
      </c>
      <c r="L84" s="44">
        <f>L13</f>
        <v>136.5</v>
      </c>
      <c r="M84" s="44">
        <v>12</v>
      </c>
      <c r="N84" s="44">
        <v>10</v>
      </c>
      <c r="O84" s="44">
        <f>O14</f>
        <v>272</v>
      </c>
      <c r="P84" s="44">
        <v>0.5</v>
      </c>
      <c r="Q84" s="44">
        <f>Q10</f>
        <v>5</v>
      </c>
      <c r="R84" s="44">
        <f>R13</f>
        <v>69</v>
      </c>
      <c r="S84" s="44">
        <v>56.5</v>
      </c>
      <c r="T84" s="44">
        <v>68</v>
      </c>
      <c r="U84" s="44">
        <v>30</v>
      </c>
      <c r="V84" s="45">
        <f>V68</f>
        <v>2366.5</v>
      </c>
    </row>
    <row r="85" spans="1:23" x14ac:dyDescent="0.2">
      <c r="A85" s="46" t="s">
        <v>29</v>
      </c>
      <c r="B85" s="23">
        <f>SUM(F85:V85)</f>
        <v>14627</v>
      </c>
      <c r="C85" s="23"/>
      <c r="D85" s="24">
        <f>D14</f>
        <v>7643.5</v>
      </c>
      <c r="E85" s="24">
        <v>2900</v>
      </c>
      <c r="F85" s="24">
        <f>SUM(D85:E85)</f>
        <v>10543.5</v>
      </c>
      <c r="G85" s="24">
        <f>G84</f>
        <v>211</v>
      </c>
      <c r="H85" s="24">
        <f>H84</f>
        <v>361</v>
      </c>
      <c r="I85" s="24">
        <v>77</v>
      </c>
      <c r="J85" s="29"/>
      <c r="K85" s="24">
        <f>K14</f>
        <v>408.5</v>
      </c>
      <c r="L85" s="24">
        <f>L14</f>
        <v>136.5</v>
      </c>
      <c r="M85" s="24">
        <v>12</v>
      </c>
      <c r="N85" s="24">
        <v>10</v>
      </c>
      <c r="O85" s="24">
        <f>O84</f>
        <v>272</v>
      </c>
      <c r="P85" s="24">
        <v>0.5</v>
      </c>
      <c r="Q85" s="24">
        <f>Q84</f>
        <v>5</v>
      </c>
      <c r="R85" s="24">
        <f>R14</f>
        <v>69</v>
      </c>
      <c r="S85" s="24">
        <v>56.5</v>
      </c>
      <c r="T85" s="24">
        <v>68</v>
      </c>
      <c r="U85" s="24">
        <v>30</v>
      </c>
      <c r="V85" s="25">
        <f>V69</f>
        <v>2366.5</v>
      </c>
    </row>
    <row r="86" spans="1:23" ht="32.25" customHeight="1" x14ac:dyDescent="0.2">
      <c r="A86" s="39" t="s">
        <v>50</v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1"/>
    </row>
    <row r="87" spans="1:23" x14ac:dyDescent="0.2">
      <c r="A87" s="9" t="s">
        <v>31</v>
      </c>
      <c r="B87" s="23">
        <f t="shared" ref="B87:B94" si="60">SUM(F87:V87)</f>
        <v>701.88999999999987</v>
      </c>
      <c r="C87" s="24">
        <f t="shared" ref="C87:C94" si="61">C63</f>
        <v>253.78</v>
      </c>
      <c r="D87" s="22"/>
      <c r="E87" s="24">
        <f>ROUND(E84/9,2)</f>
        <v>322.22000000000003</v>
      </c>
      <c r="F87" s="24">
        <f t="shared" ref="F87:F94" si="62">SUM(C87:E87)</f>
        <v>576</v>
      </c>
      <c r="G87" s="24">
        <f>G63</f>
        <v>8.76</v>
      </c>
      <c r="H87" s="24">
        <f>H63</f>
        <v>21.7</v>
      </c>
      <c r="I87" s="24">
        <f>I63</f>
        <v>6.42</v>
      </c>
      <c r="J87" s="29"/>
      <c r="K87" s="24">
        <f>K16</f>
        <v>34.04</v>
      </c>
      <c r="L87" s="24">
        <f t="shared" ref="L87:T94" si="63">L63</f>
        <v>11.38</v>
      </c>
      <c r="M87" s="24">
        <f t="shared" si="63"/>
        <v>1</v>
      </c>
      <c r="N87" s="24">
        <f t="shared" si="63"/>
        <v>0.83</v>
      </c>
      <c r="O87" s="24">
        <f t="shared" si="63"/>
        <v>22.67</v>
      </c>
      <c r="P87" s="24">
        <f t="shared" si="63"/>
        <v>0.04</v>
      </c>
      <c r="Q87" s="24">
        <f t="shared" si="63"/>
        <v>0.42</v>
      </c>
      <c r="R87" s="24">
        <f t="shared" si="63"/>
        <v>5.75</v>
      </c>
      <c r="S87" s="24">
        <f t="shared" si="63"/>
        <v>4.71</v>
      </c>
      <c r="T87" s="24">
        <f t="shared" si="63"/>
        <v>5.67</v>
      </c>
      <c r="U87" s="24">
        <f>U16</f>
        <v>2.5</v>
      </c>
      <c r="V87" s="21"/>
      <c r="W87" s="2"/>
    </row>
    <row r="88" spans="1:23" x14ac:dyDescent="0.2">
      <c r="A88" s="9" t="s">
        <v>32</v>
      </c>
      <c r="B88" s="23">
        <f t="shared" si="60"/>
        <v>1403.7799999999997</v>
      </c>
      <c r="C88" s="24">
        <f t="shared" si="61"/>
        <v>507.56</v>
      </c>
      <c r="D88" s="22"/>
      <c r="E88" s="24">
        <f>E87*2</f>
        <v>644.44000000000005</v>
      </c>
      <c r="F88" s="24">
        <f t="shared" si="62"/>
        <v>1152</v>
      </c>
      <c r="G88" s="24">
        <f>G87*2</f>
        <v>17.52</v>
      </c>
      <c r="H88" s="24">
        <f>H87*2</f>
        <v>43.4</v>
      </c>
      <c r="I88" s="24">
        <f>I87*2</f>
        <v>12.84</v>
      </c>
      <c r="J88" s="29"/>
      <c r="K88" s="24">
        <f>K87*2</f>
        <v>68.08</v>
      </c>
      <c r="L88" s="24">
        <f t="shared" si="63"/>
        <v>22.76</v>
      </c>
      <c r="M88" s="24">
        <f t="shared" ref="M88:U88" si="64">M87*2</f>
        <v>2</v>
      </c>
      <c r="N88" s="24">
        <f t="shared" si="64"/>
        <v>1.66</v>
      </c>
      <c r="O88" s="24">
        <f t="shared" si="64"/>
        <v>45.34</v>
      </c>
      <c r="P88" s="24">
        <f t="shared" si="64"/>
        <v>0.08</v>
      </c>
      <c r="Q88" s="24">
        <f t="shared" si="64"/>
        <v>0.84</v>
      </c>
      <c r="R88" s="24">
        <f t="shared" si="64"/>
        <v>11.5</v>
      </c>
      <c r="S88" s="24">
        <f t="shared" si="64"/>
        <v>9.42</v>
      </c>
      <c r="T88" s="24">
        <f t="shared" si="64"/>
        <v>11.34</v>
      </c>
      <c r="U88" s="24">
        <f t="shared" si="64"/>
        <v>5</v>
      </c>
      <c r="V88" s="21"/>
    </row>
    <row r="89" spans="1:23" x14ac:dyDescent="0.2">
      <c r="A89" s="9" t="s">
        <v>33</v>
      </c>
      <c r="B89" s="23">
        <f t="shared" si="60"/>
        <v>2105.6700000000005</v>
      </c>
      <c r="C89" s="24">
        <f t="shared" si="61"/>
        <v>761.34</v>
      </c>
      <c r="D89" s="22"/>
      <c r="E89" s="24">
        <f>E87*3</f>
        <v>966.66000000000008</v>
      </c>
      <c r="F89" s="24">
        <f t="shared" si="62"/>
        <v>1728</v>
      </c>
      <c r="G89" s="24">
        <f>G87*3</f>
        <v>26.28</v>
      </c>
      <c r="H89" s="24">
        <f>H87*3</f>
        <v>65.099999999999994</v>
      </c>
      <c r="I89" s="24">
        <f>I87*3</f>
        <v>19.259999999999998</v>
      </c>
      <c r="J89" s="29"/>
      <c r="K89" s="24">
        <f>K87*3</f>
        <v>102.12</v>
      </c>
      <c r="L89" s="24">
        <f t="shared" si="63"/>
        <v>34.14</v>
      </c>
      <c r="M89" s="24">
        <f t="shared" ref="M89:U89" si="65">M87*3</f>
        <v>3</v>
      </c>
      <c r="N89" s="24">
        <f t="shared" si="65"/>
        <v>2.4899999999999998</v>
      </c>
      <c r="O89" s="24">
        <f t="shared" si="65"/>
        <v>68.010000000000005</v>
      </c>
      <c r="P89" s="24">
        <f t="shared" si="65"/>
        <v>0.12</v>
      </c>
      <c r="Q89" s="24">
        <f t="shared" si="65"/>
        <v>1.26</v>
      </c>
      <c r="R89" s="24">
        <f t="shared" si="65"/>
        <v>17.25</v>
      </c>
      <c r="S89" s="24">
        <f t="shared" si="65"/>
        <v>14.129999999999999</v>
      </c>
      <c r="T89" s="24">
        <f t="shared" si="65"/>
        <v>17.009999999999998</v>
      </c>
      <c r="U89" s="24">
        <f t="shared" si="65"/>
        <v>7.5</v>
      </c>
      <c r="V89" s="21"/>
    </row>
    <row r="90" spans="1:23" x14ac:dyDescent="0.2">
      <c r="A90" s="9" t="s">
        <v>34</v>
      </c>
      <c r="B90" s="23">
        <f t="shared" si="60"/>
        <v>2807.5599999999995</v>
      </c>
      <c r="C90" s="24">
        <f t="shared" si="61"/>
        <v>1015.12</v>
      </c>
      <c r="D90" s="22"/>
      <c r="E90" s="24">
        <f>E87*4</f>
        <v>1288.8800000000001</v>
      </c>
      <c r="F90" s="24">
        <f t="shared" si="62"/>
        <v>2304</v>
      </c>
      <c r="G90" s="24">
        <f>G87*4</f>
        <v>35.04</v>
      </c>
      <c r="H90" s="24">
        <f>H87*4</f>
        <v>86.8</v>
      </c>
      <c r="I90" s="24">
        <f>I87*4</f>
        <v>25.68</v>
      </c>
      <c r="J90" s="29"/>
      <c r="K90" s="24">
        <f>K87*4</f>
        <v>136.16</v>
      </c>
      <c r="L90" s="24">
        <f t="shared" si="63"/>
        <v>45.52</v>
      </c>
      <c r="M90" s="24">
        <f t="shared" ref="M90:U90" si="66">M87*4</f>
        <v>4</v>
      </c>
      <c r="N90" s="24">
        <f t="shared" si="66"/>
        <v>3.32</v>
      </c>
      <c r="O90" s="24">
        <f t="shared" si="66"/>
        <v>90.68</v>
      </c>
      <c r="P90" s="24">
        <f t="shared" si="66"/>
        <v>0.16</v>
      </c>
      <c r="Q90" s="24">
        <f t="shared" si="66"/>
        <v>1.68</v>
      </c>
      <c r="R90" s="24">
        <f t="shared" si="66"/>
        <v>23</v>
      </c>
      <c r="S90" s="24">
        <f t="shared" si="66"/>
        <v>18.84</v>
      </c>
      <c r="T90" s="24">
        <f t="shared" si="66"/>
        <v>22.68</v>
      </c>
      <c r="U90" s="24">
        <f t="shared" si="66"/>
        <v>10</v>
      </c>
      <c r="V90" s="21"/>
    </row>
    <row r="91" spans="1:23" x14ac:dyDescent="0.2">
      <c r="A91" s="9" t="s">
        <v>35</v>
      </c>
      <c r="B91" s="23">
        <f t="shared" si="60"/>
        <v>3509.45</v>
      </c>
      <c r="C91" s="24">
        <f t="shared" si="61"/>
        <v>1268.9000000000001</v>
      </c>
      <c r="D91" s="22"/>
      <c r="E91" s="24">
        <f>E87*5</f>
        <v>1611.1000000000001</v>
      </c>
      <c r="F91" s="24">
        <f t="shared" si="62"/>
        <v>2880</v>
      </c>
      <c r="G91" s="24">
        <f>G87*5</f>
        <v>43.8</v>
      </c>
      <c r="H91" s="24">
        <f>H87*5</f>
        <v>108.5</v>
      </c>
      <c r="I91" s="24">
        <f>I87*5</f>
        <v>32.1</v>
      </c>
      <c r="J91" s="29"/>
      <c r="K91" s="24">
        <f>K87*5</f>
        <v>170.2</v>
      </c>
      <c r="L91" s="24">
        <f t="shared" si="63"/>
        <v>56.900000000000006</v>
      </c>
      <c r="M91" s="24">
        <f t="shared" ref="M91:U91" si="67">M87*5</f>
        <v>5</v>
      </c>
      <c r="N91" s="24">
        <f t="shared" si="67"/>
        <v>4.1499999999999995</v>
      </c>
      <c r="O91" s="24">
        <f t="shared" si="67"/>
        <v>113.35000000000001</v>
      </c>
      <c r="P91" s="24">
        <f t="shared" si="67"/>
        <v>0.2</v>
      </c>
      <c r="Q91" s="24">
        <f t="shared" si="67"/>
        <v>2.1</v>
      </c>
      <c r="R91" s="24">
        <f t="shared" si="67"/>
        <v>28.75</v>
      </c>
      <c r="S91" s="24">
        <f t="shared" si="67"/>
        <v>23.55</v>
      </c>
      <c r="T91" s="24">
        <f t="shared" si="67"/>
        <v>28.35</v>
      </c>
      <c r="U91" s="24">
        <f t="shared" si="67"/>
        <v>12.5</v>
      </c>
      <c r="V91" s="21"/>
    </row>
    <row r="92" spans="1:23" x14ac:dyDescent="0.2">
      <c r="A92" s="9" t="s">
        <v>36</v>
      </c>
      <c r="B92" s="23">
        <f t="shared" si="60"/>
        <v>6577.8400000000011</v>
      </c>
      <c r="C92" s="24">
        <f t="shared" si="61"/>
        <v>1522.68</v>
      </c>
      <c r="D92" s="22"/>
      <c r="E92" s="24">
        <f>E87*6</f>
        <v>1933.3200000000002</v>
      </c>
      <c r="F92" s="24">
        <f t="shared" si="62"/>
        <v>3456</v>
      </c>
      <c r="G92" s="24">
        <f>G87*6</f>
        <v>52.56</v>
      </c>
      <c r="H92" s="24">
        <f>H87*6</f>
        <v>130.19999999999999</v>
      </c>
      <c r="I92" s="24">
        <f>I87*6</f>
        <v>38.519999999999996</v>
      </c>
      <c r="J92" s="29"/>
      <c r="K92" s="24">
        <f>K87*6</f>
        <v>204.24</v>
      </c>
      <c r="L92" s="24">
        <f t="shared" si="63"/>
        <v>68.28</v>
      </c>
      <c r="M92" s="24">
        <f t="shared" ref="M92:U92" si="68">M87*6</f>
        <v>6</v>
      </c>
      <c r="N92" s="24">
        <f t="shared" si="68"/>
        <v>4.9799999999999995</v>
      </c>
      <c r="O92" s="24">
        <f t="shared" si="68"/>
        <v>136.02000000000001</v>
      </c>
      <c r="P92" s="24">
        <f t="shared" si="68"/>
        <v>0.24</v>
      </c>
      <c r="Q92" s="24">
        <f t="shared" si="68"/>
        <v>2.52</v>
      </c>
      <c r="R92" s="24">
        <f t="shared" si="68"/>
        <v>34.5</v>
      </c>
      <c r="S92" s="24">
        <f t="shared" si="68"/>
        <v>28.259999999999998</v>
      </c>
      <c r="T92" s="24">
        <f t="shared" si="68"/>
        <v>34.019999999999996</v>
      </c>
      <c r="U92" s="24">
        <f t="shared" si="68"/>
        <v>15</v>
      </c>
      <c r="V92" s="25">
        <f>V84</f>
        <v>2366.5</v>
      </c>
    </row>
    <row r="93" spans="1:23" x14ac:dyDescent="0.2">
      <c r="A93" s="9" t="s">
        <v>37</v>
      </c>
      <c r="B93" s="23">
        <f t="shared" si="60"/>
        <v>7279.7299999999987</v>
      </c>
      <c r="C93" s="24">
        <f t="shared" si="61"/>
        <v>1776.46</v>
      </c>
      <c r="D93" s="22"/>
      <c r="E93" s="24">
        <f>E87*7</f>
        <v>2255.54</v>
      </c>
      <c r="F93" s="24">
        <f t="shared" si="62"/>
        <v>4032</v>
      </c>
      <c r="G93" s="24">
        <f>G87*7</f>
        <v>61.32</v>
      </c>
      <c r="H93" s="24">
        <f>H87*7</f>
        <v>151.9</v>
      </c>
      <c r="I93" s="24">
        <f>I87*7</f>
        <v>44.94</v>
      </c>
      <c r="J93" s="29"/>
      <c r="K93" s="24">
        <f>K87*7</f>
        <v>238.28</v>
      </c>
      <c r="L93" s="24">
        <f t="shared" si="63"/>
        <v>79.660000000000011</v>
      </c>
      <c r="M93" s="24">
        <f t="shared" ref="M93:U93" si="69">M87*7</f>
        <v>7</v>
      </c>
      <c r="N93" s="24">
        <f t="shared" si="69"/>
        <v>5.81</v>
      </c>
      <c r="O93" s="24">
        <f t="shared" si="69"/>
        <v>158.69</v>
      </c>
      <c r="P93" s="24">
        <f t="shared" si="69"/>
        <v>0.28000000000000003</v>
      </c>
      <c r="Q93" s="24">
        <f t="shared" si="69"/>
        <v>2.94</v>
      </c>
      <c r="R93" s="24">
        <f t="shared" si="69"/>
        <v>40.25</v>
      </c>
      <c r="S93" s="24">
        <f t="shared" si="69"/>
        <v>32.97</v>
      </c>
      <c r="T93" s="24">
        <f t="shared" si="69"/>
        <v>39.69</v>
      </c>
      <c r="U93" s="24">
        <f t="shared" si="69"/>
        <v>17.5</v>
      </c>
      <c r="V93" s="25">
        <f>V84</f>
        <v>2366.5</v>
      </c>
    </row>
    <row r="94" spans="1:23" x14ac:dyDescent="0.2">
      <c r="A94" s="9" t="s">
        <v>38</v>
      </c>
      <c r="B94" s="23">
        <f t="shared" si="60"/>
        <v>7981.619999999999</v>
      </c>
      <c r="C94" s="24">
        <f t="shared" si="61"/>
        <v>2030.24</v>
      </c>
      <c r="D94" s="22"/>
      <c r="E94" s="24">
        <f>E87*8</f>
        <v>2577.7600000000002</v>
      </c>
      <c r="F94" s="24">
        <f t="shared" si="62"/>
        <v>4608</v>
      </c>
      <c r="G94" s="24">
        <f>G87*8</f>
        <v>70.08</v>
      </c>
      <c r="H94" s="24">
        <f>H87*8</f>
        <v>173.6</v>
      </c>
      <c r="I94" s="24">
        <f>I87*8</f>
        <v>51.36</v>
      </c>
      <c r="J94" s="29"/>
      <c r="K94" s="24">
        <f>K87*8</f>
        <v>272.32</v>
      </c>
      <c r="L94" s="24">
        <f t="shared" si="63"/>
        <v>91.04</v>
      </c>
      <c r="M94" s="24">
        <f t="shared" ref="M94:U94" si="70">M87*8</f>
        <v>8</v>
      </c>
      <c r="N94" s="24">
        <f t="shared" si="70"/>
        <v>6.64</v>
      </c>
      <c r="O94" s="24">
        <f t="shared" si="70"/>
        <v>181.36</v>
      </c>
      <c r="P94" s="24">
        <f t="shared" si="70"/>
        <v>0.32</v>
      </c>
      <c r="Q94" s="24">
        <f t="shared" si="70"/>
        <v>3.36</v>
      </c>
      <c r="R94" s="24">
        <f t="shared" si="70"/>
        <v>46</v>
      </c>
      <c r="S94" s="24">
        <f t="shared" si="70"/>
        <v>37.68</v>
      </c>
      <c r="T94" s="24">
        <f t="shared" si="70"/>
        <v>45.36</v>
      </c>
      <c r="U94" s="24">
        <f t="shared" si="70"/>
        <v>20</v>
      </c>
      <c r="V94" s="25">
        <f>V84</f>
        <v>2366.5</v>
      </c>
    </row>
    <row r="95" spans="1:23" ht="32.25" customHeight="1" x14ac:dyDescent="0.2">
      <c r="A95" s="39" t="s">
        <v>51</v>
      </c>
      <c r="B95" s="47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1"/>
    </row>
    <row r="96" spans="1:23" x14ac:dyDescent="0.2">
      <c r="A96" s="9" t="s">
        <v>31</v>
      </c>
      <c r="B96" s="23">
        <f t="shared" ref="B96:B103" si="71">SUM(F96:V96)</f>
        <v>1297.3900000000003</v>
      </c>
      <c r="C96" s="30" t="s">
        <v>52</v>
      </c>
      <c r="D96" s="24">
        <f t="shared" ref="D96:D103" si="72">D72</f>
        <v>849.28</v>
      </c>
      <c r="E96" s="24">
        <f>ROUND(E85/9,2)</f>
        <v>322.22000000000003</v>
      </c>
      <c r="F96" s="24">
        <f t="shared" ref="F96:F103" si="73">SUM(D96:E96)</f>
        <v>1171.5</v>
      </c>
      <c r="G96" s="24">
        <f>G63</f>
        <v>8.76</v>
      </c>
      <c r="H96" s="24">
        <f>H63</f>
        <v>21.7</v>
      </c>
      <c r="I96" s="24">
        <f>I63</f>
        <v>6.42</v>
      </c>
      <c r="J96" s="29"/>
      <c r="K96" s="24">
        <f>K63</f>
        <v>34.04</v>
      </c>
      <c r="L96" s="24">
        <f>L87</f>
        <v>11.38</v>
      </c>
      <c r="M96" s="24">
        <f>M63</f>
        <v>1</v>
      </c>
      <c r="N96" s="24">
        <f>N63</f>
        <v>0.83</v>
      </c>
      <c r="O96" s="24">
        <f>O87</f>
        <v>22.67</v>
      </c>
      <c r="P96" s="24">
        <v>0.04</v>
      </c>
      <c r="Q96" s="24">
        <f>Q63</f>
        <v>0.42</v>
      </c>
      <c r="R96" s="24">
        <f>R63</f>
        <v>5.75</v>
      </c>
      <c r="S96" s="24">
        <f>S63</f>
        <v>4.71</v>
      </c>
      <c r="T96" s="24">
        <f>T87</f>
        <v>5.67</v>
      </c>
      <c r="U96" s="24">
        <f>U16</f>
        <v>2.5</v>
      </c>
      <c r="V96" s="40"/>
    </row>
    <row r="97" spans="1:23" x14ac:dyDescent="0.2">
      <c r="A97" s="9" t="s">
        <v>32</v>
      </c>
      <c r="B97" s="23">
        <f t="shared" si="71"/>
        <v>2594.7800000000007</v>
      </c>
      <c r="C97" s="30"/>
      <c r="D97" s="24">
        <f t="shared" si="72"/>
        <v>1698.56</v>
      </c>
      <c r="E97" s="24">
        <f t="shared" ref="E97:E103" si="74">E88</f>
        <v>644.44000000000005</v>
      </c>
      <c r="F97" s="24">
        <f t="shared" si="73"/>
        <v>2343</v>
      </c>
      <c r="G97" s="24">
        <f>G96*2</f>
        <v>17.52</v>
      </c>
      <c r="H97" s="24">
        <f>H96*2</f>
        <v>43.4</v>
      </c>
      <c r="I97" s="24">
        <f>I96*2</f>
        <v>12.84</v>
      </c>
      <c r="J97" s="29"/>
      <c r="K97" s="24">
        <f>K96*2</f>
        <v>68.08</v>
      </c>
      <c r="L97" s="24">
        <f>L88</f>
        <v>22.76</v>
      </c>
      <c r="M97" s="24">
        <f>M96*2</f>
        <v>2</v>
      </c>
      <c r="N97" s="24">
        <f>N96*2</f>
        <v>1.66</v>
      </c>
      <c r="O97" s="24">
        <f>O96*2</f>
        <v>45.34</v>
      </c>
      <c r="P97" s="24">
        <v>0.08</v>
      </c>
      <c r="Q97" s="24">
        <f>Q96*2</f>
        <v>0.84</v>
      </c>
      <c r="R97" s="24">
        <f>R96*2</f>
        <v>11.5</v>
      </c>
      <c r="S97" s="24">
        <f>S96*2</f>
        <v>9.42</v>
      </c>
      <c r="T97" s="24">
        <f>T96*2</f>
        <v>11.34</v>
      </c>
      <c r="U97" s="24">
        <f>U96*2</f>
        <v>5</v>
      </c>
      <c r="V97" s="40"/>
    </row>
    <row r="98" spans="1:23" x14ac:dyDescent="0.2">
      <c r="A98" s="9" t="s">
        <v>33</v>
      </c>
      <c r="B98" s="23">
        <f t="shared" si="71"/>
        <v>3892.1700000000005</v>
      </c>
      <c r="C98" s="30"/>
      <c r="D98" s="24">
        <f t="shared" si="72"/>
        <v>2547.84</v>
      </c>
      <c r="E98" s="24">
        <f t="shared" si="74"/>
        <v>966.66000000000008</v>
      </c>
      <c r="F98" s="24">
        <f t="shared" si="73"/>
        <v>3514.5</v>
      </c>
      <c r="G98" s="24">
        <f>G96*3</f>
        <v>26.28</v>
      </c>
      <c r="H98" s="24">
        <f>H96*3</f>
        <v>65.099999999999994</v>
      </c>
      <c r="I98" s="24">
        <f>I96*3</f>
        <v>19.259999999999998</v>
      </c>
      <c r="J98" s="29"/>
      <c r="K98" s="24">
        <f>K96*3</f>
        <v>102.12</v>
      </c>
      <c r="L98" s="24">
        <f t="shared" ref="L98:L103" si="75">L89</f>
        <v>34.14</v>
      </c>
      <c r="M98" s="24">
        <f>M96*3</f>
        <v>3</v>
      </c>
      <c r="N98" s="24">
        <f>N96*3</f>
        <v>2.4899999999999998</v>
      </c>
      <c r="O98" s="24">
        <f>O96*3</f>
        <v>68.010000000000005</v>
      </c>
      <c r="P98" s="24">
        <v>0.12</v>
      </c>
      <c r="Q98" s="24">
        <f>Q96*3</f>
        <v>1.26</v>
      </c>
      <c r="R98" s="24">
        <f>R96*3</f>
        <v>17.25</v>
      </c>
      <c r="S98" s="24">
        <f>S96*3</f>
        <v>14.129999999999999</v>
      </c>
      <c r="T98" s="24">
        <f>T96*3</f>
        <v>17.009999999999998</v>
      </c>
      <c r="U98" s="24">
        <f>U96*3</f>
        <v>7.5</v>
      </c>
      <c r="V98" s="40"/>
    </row>
    <row r="99" spans="1:23" x14ac:dyDescent="0.2">
      <c r="A99" s="9" t="s">
        <v>34</v>
      </c>
      <c r="B99" s="23">
        <f t="shared" si="71"/>
        <v>5189.5600000000013</v>
      </c>
      <c r="C99" s="30"/>
      <c r="D99" s="24">
        <f t="shared" si="72"/>
        <v>3397.12</v>
      </c>
      <c r="E99" s="24">
        <f t="shared" si="74"/>
        <v>1288.8800000000001</v>
      </c>
      <c r="F99" s="24">
        <f t="shared" si="73"/>
        <v>4686</v>
      </c>
      <c r="G99" s="24">
        <f>G96*4</f>
        <v>35.04</v>
      </c>
      <c r="H99" s="24">
        <f>H96*4</f>
        <v>86.8</v>
      </c>
      <c r="I99" s="24">
        <f>I96*4</f>
        <v>25.68</v>
      </c>
      <c r="J99" s="29"/>
      <c r="K99" s="24">
        <f>K96*4</f>
        <v>136.16</v>
      </c>
      <c r="L99" s="24">
        <f t="shared" si="75"/>
        <v>45.52</v>
      </c>
      <c r="M99" s="24">
        <f>M96*4</f>
        <v>4</v>
      </c>
      <c r="N99" s="24">
        <f>N96*4</f>
        <v>3.32</v>
      </c>
      <c r="O99" s="24">
        <f>O96*4</f>
        <v>90.68</v>
      </c>
      <c r="P99" s="24">
        <v>0.16</v>
      </c>
      <c r="Q99" s="24">
        <f>Q96*4</f>
        <v>1.68</v>
      </c>
      <c r="R99" s="24">
        <f>R96*4</f>
        <v>23</v>
      </c>
      <c r="S99" s="24">
        <f>S96*4</f>
        <v>18.84</v>
      </c>
      <c r="T99" s="24">
        <f>T96*4</f>
        <v>22.68</v>
      </c>
      <c r="U99" s="24">
        <f>U96*4</f>
        <v>10</v>
      </c>
      <c r="V99" s="40"/>
    </row>
    <row r="100" spans="1:23" x14ac:dyDescent="0.2">
      <c r="A100" s="9" t="s">
        <v>35</v>
      </c>
      <c r="B100" s="23">
        <f t="shared" si="71"/>
        <v>6486.9500000000007</v>
      </c>
      <c r="C100" s="30"/>
      <c r="D100" s="24">
        <f t="shared" si="72"/>
        <v>4246.3999999999996</v>
      </c>
      <c r="E100" s="24">
        <f t="shared" si="74"/>
        <v>1611.1000000000001</v>
      </c>
      <c r="F100" s="24">
        <f t="shared" si="73"/>
        <v>5857.5</v>
      </c>
      <c r="G100" s="24">
        <f>G96*5</f>
        <v>43.8</v>
      </c>
      <c r="H100" s="24">
        <f>H96*5</f>
        <v>108.5</v>
      </c>
      <c r="I100" s="24">
        <f>I96*5</f>
        <v>32.1</v>
      </c>
      <c r="J100" s="29"/>
      <c r="K100" s="24">
        <f>K96*5</f>
        <v>170.2</v>
      </c>
      <c r="L100" s="24">
        <f t="shared" si="75"/>
        <v>56.900000000000006</v>
      </c>
      <c r="M100" s="24">
        <f>M96*5</f>
        <v>5</v>
      </c>
      <c r="N100" s="24">
        <f>N96*5</f>
        <v>4.1499999999999995</v>
      </c>
      <c r="O100" s="24">
        <f>O96*5</f>
        <v>113.35000000000001</v>
      </c>
      <c r="P100" s="24">
        <v>0.2</v>
      </c>
      <c r="Q100" s="24">
        <f>Q96*5</f>
        <v>2.1</v>
      </c>
      <c r="R100" s="24">
        <f>R96*5</f>
        <v>28.75</v>
      </c>
      <c r="S100" s="24">
        <f>S96*5</f>
        <v>23.55</v>
      </c>
      <c r="T100" s="24">
        <f>T96*5</f>
        <v>28.35</v>
      </c>
      <c r="U100" s="24">
        <f>U96*5</f>
        <v>12.5</v>
      </c>
      <c r="V100" s="40"/>
    </row>
    <row r="101" spans="1:23" x14ac:dyDescent="0.2">
      <c r="A101" s="9" t="s">
        <v>36</v>
      </c>
      <c r="B101" s="23">
        <f t="shared" si="71"/>
        <v>10150.84</v>
      </c>
      <c r="C101" s="30"/>
      <c r="D101" s="24">
        <f t="shared" si="72"/>
        <v>5095.68</v>
      </c>
      <c r="E101" s="24">
        <f t="shared" si="74"/>
        <v>1933.3200000000002</v>
      </c>
      <c r="F101" s="24">
        <f t="shared" si="73"/>
        <v>7029</v>
      </c>
      <c r="G101" s="24">
        <f>G96*6</f>
        <v>52.56</v>
      </c>
      <c r="H101" s="24">
        <f>H96*6</f>
        <v>130.19999999999999</v>
      </c>
      <c r="I101" s="24">
        <f>I96*6</f>
        <v>38.519999999999996</v>
      </c>
      <c r="J101" s="29"/>
      <c r="K101" s="24">
        <f>K96*6</f>
        <v>204.24</v>
      </c>
      <c r="L101" s="24">
        <f t="shared" si="75"/>
        <v>68.28</v>
      </c>
      <c r="M101" s="24">
        <f>M96*6</f>
        <v>6</v>
      </c>
      <c r="N101" s="24">
        <f>N96*6</f>
        <v>4.9799999999999995</v>
      </c>
      <c r="O101" s="24">
        <f>O96*6</f>
        <v>136.02000000000001</v>
      </c>
      <c r="P101" s="24">
        <v>0.24</v>
      </c>
      <c r="Q101" s="24">
        <f>Q96*6</f>
        <v>2.52</v>
      </c>
      <c r="R101" s="24">
        <f>R96*6</f>
        <v>34.5</v>
      </c>
      <c r="S101" s="24">
        <f>S96*6</f>
        <v>28.259999999999998</v>
      </c>
      <c r="T101" s="24">
        <f>T96*6</f>
        <v>34.019999999999996</v>
      </c>
      <c r="U101" s="24">
        <f>U96*6</f>
        <v>15</v>
      </c>
      <c r="V101" s="25">
        <f>V85</f>
        <v>2366.5</v>
      </c>
    </row>
    <row r="102" spans="1:23" x14ac:dyDescent="0.2">
      <c r="A102" s="9" t="s">
        <v>37</v>
      </c>
      <c r="B102" s="23">
        <f t="shared" si="71"/>
        <v>11448.230000000001</v>
      </c>
      <c r="C102" s="30"/>
      <c r="D102" s="24">
        <f t="shared" si="72"/>
        <v>5944.96</v>
      </c>
      <c r="E102" s="24">
        <f t="shared" si="74"/>
        <v>2255.54</v>
      </c>
      <c r="F102" s="24">
        <f t="shared" si="73"/>
        <v>8200.5</v>
      </c>
      <c r="G102" s="24">
        <f>G96*7</f>
        <v>61.32</v>
      </c>
      <c r="H102" s="24">
        <f>H96*7</f>
        <v>151.9</v>
      </c>
      <c r="I102" s="24">
        <f>I96*7</f>
        <v>44.94</v>
      </c>
      <c r="J102" s="29"/>
      <c r="K102" s="24">
        <f>K96*7</f>
        <v>238.28</v>
      </c>
      <c r="L102" s="24">
        <f t="shared" si="75"/>
        <v>79.660000000000011</v>
      </c>
      <c r="M102" s="24">
        <f>M96*7</f>
        <v>7</v>
      </c>
      <c r="N102" s="24">
        <f>N96*7</f>
        <v>5.81</v>
      </c>
      <c r="O102" s="24">
        <f>O96*7</f>
        <v>158.69</v>
      </c>
      <c r="P102" s="24">
        <v>0.28000000000000003</v>
      </c>
      <c r="Q102" s="24">
        <f>Q96*7</f>
        <v>2.94</v>
      </c>
      <c r="R102" s="24">
        <f>R96*7</f>
        <v>40.25</v>
      </c>
      <c r="S102" s="24">
        <f>S96*7</f>
        <v>32.97</v>
      </c>
      <c r="T102" s="24">
        <f>T96*7</f>
        <v>39.69</v>
      </c>
      <c r="U102" s="24">
        <f>U96*7</f>
        <v>17.5</v>
      </c>
      <c r="V102" s="25">
        <f>V85</f>
        <v>2366.5</v>
      </c>
    </row>
    <row r="103" spans="1:23" x14ac:dyDescent="0.2">
      <c r="A103" s="9" t="s">
        <v>38</v>
      </c>
      <c r="B103" s="23">
        <f t="shared" si="71"/>
        <v>12745.620000000003</v>
      </c>
      <c r="C103" s="30"/>
      <c r="D103" s="24">
        <f t="shared" si="72"/>
        <v>6794.24</v>
      </c>
      <c r="E103" s="24">
        <f t="shared" si="74"/>
        <v>2577.7600000000002</v>
      </c>
      <c r="F103" s="24">
        <f t="shared" si="73"/>
        <v>9372</v>
      </c>
      <c r="G103" s="24">
        <f>G96*8</f>
        <v>70.08</v>
      </c>
      <c r="H103" s="24">
        <f>H96*8</f>
        <v>173.6</v>
      </c>
      <c r="I103" s="24">
        <f>I96*8</f>
        <v>51.36</v>
      </c>
      <c r="J103" s="29"/>
      <c r="K103" s="24">
        <f>K96*8</f>
        <v>272.32</v>
      </c>
      <c r="L103" s="24">
        <f t="shared" si="75"/>
        <v>91.04</v>
      </c>
      <c r="M103" s="24">
        <f>M96*8</f>
        <v>8</v>
      </c>
      <c r="N103" s="24">
        <f>N96*8</f>
        <v>6.64</v>
      </c>
      <c r="O103" s="24">
        <f>O96*8</f>
        <v>181.36</v>
      </c>
      <c r="P103" s="24">
        <v>0.32</v>
      </c>
      <c r="Q103" s="24">
        <f>Q96*8</f>
        <v>3.36</v>
      </c>
      <c r="R103" s="24">
        <f>R96*8</f>
        <v>46</v>
      </c>
      <c r="S103" s="24">
        <f>S96*8</f>
        <v>37.68</v>
      </c>
      <c r="T103" s="24">
        <f>T96*8</f>
        <v>45.36</v>
      </c>
      <c r="U103" s="24">
        <f>U96*8</f>
        <v>20</v>
      </c>
      <c r="V103" s="25">
        <f>V85</f>
        <v>2366.5</v>
      </c>
    </row>
    <row r="104" spans="1:23" ht="15.75" customHeight="1" x14ac:dyDescent="0.2">
      <c r="A104" s="32" t="s">
        <v>47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V104" s="35"/>
    </row>
    <row r="105" spans="1:23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V105" s="35"/>
    </row>
    <row r="106" spans="1:23" x14ac:dyDescent="0.2">
      <c r="A106" s="106" t="s">
        <v>56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35"/>
    </row>
    <row r="107" spans="1:23" ht="33.75" x14ac:dyDescent="0.2">
      <c r="A107" s="12" t="s">
        <v>2</v>
      </c>
      <c r="B107" s="12" t="s">
        <v>3</v>
      </c>
      <c r="C107" s="12" t="s">
        <v>48</v>
      </c>
      <c r="D107" s="12" t="s">
        <v>49</v>
      </c>
      <c r="E107" s="12" t="s">
        <v>54</v>
      </c>
      <c r="F107" s="12" t="s">
        <v>55</v>
      </c>
      <c r="G107" s="12" t="s">
        <v>8</v>
      </c>
      <c r="H107" s="12" t="s">
        <v>9</v>
      </c>
      <c r="I107" s="12" t="s">
        <v>10</v>
      </c>
      <c r="J107" s="12" t="s">
        <v>11</v>
      </c>
      <c r="K107" s="12" t="s">
        <v>12</v>
      </c>
      <c r="L107" s="12" t="s">
        <v>13</v>
      </c>
      <c r="M107" s="12" t="s">
        <v>14</v>
      </c>
      <c r="N107" s="12" t="s">
        <v>15</v>
      </c>
      <c r="O107" s="12" t="s">
        <v>16</v>
      </c>
      <c r="P107" s="14" t="s">
        <v>17</v>
      </c>
      <c r="Q107" s="12" t="s">
        <v>18</v>
      </c>
      <c r="R107" s="14" t="s">
        <v>19</v>
      </c>
      <c r="S107" s="14" t="s">
        <v>20</v>
      </c>
      <c r="T107" s="14" t="s">
        <v>21</v>
      </c>
      <c r="U107" s="14" t="s">
        <v>22</v>
      </c>
      <c r="V107" s="16" t="s">
        <v>23</v>
      </c>
      <c r="W107" s="48"/>
    </row>
    <row r="108" spans="1:23" x14ac:dyDescent="0.2">
      <c r="A108" s="42" t="s">
        <v>28</v>
      </c>
      <c r="B108" s="43">
        <f>SUM(F108:V108)</f>
        <v>7367.5</v>
      </c>
      <c r="C108" s="44">
        <f>C13</f>
        <v>2284</v>
      </c>
      <c r="D108" s="43"/>
      <c r="E108" s="43">
        <v>1000</v>
      </c>
      <c r="F108" s="44">
        <f>SUM(C108:E108)</f>
        <v>3284</v>
      </c>
      <c r="G108" s="44">
        <v>211</v>
      </c>
      <c r="H108" s="44">
        <v>361</v>
      </c>
      <c r="I108" s="44">
        <v>77</v>
      </c>
      <c r="J108" s="37"/>
      <c r="K108" s="44">
        <v>408.5</v>
      </c>
      <c r="L108" s="44">
        <v>136.5</v>
      </c>
      <c r="M108" s="44">
        <v>12</v>
      </c>
      <c r="N108" s="44">
        <v>10</v>
      </c>
      <c r="O108" s="44">
        <v>272</v>
      </c>
      <c r="P108" s="44">
        <v>0.5</v>
      </c>
      <c r="Q108" s="44">
        <v>5</v>
      </c>
      <c r="R108" s="44">
        <v>69</v>
      </c>
      <c r="S108" s="44">
        <v>56.5</v>
      </c>
      <c r="T108" s="44">
        <v>68</v>
      </c>
      <c r="U108" s="44">
        <v>30</v>
      </c>
      <c r="V108" s="45">
        <f>V84</f>
        <v>2366.5</v>
      </c>
      <c r="W108" s="2"/>
    </row>
    <row r="109" spans="1:23" x14ac:dyDescent="0.2">
      <c r="A109" s="46" t="s">
        <v>29</v>
      </c>
      <c r="B109" s="23">
        <f>SUM(F109:V109)</f>
        <v>12727</v>
      </c>
      <c r="C109" s="23"/>
      <c r="D109" s="24">
        <f>D14</f>
        <v>7643.5</v>
      </c>
      <c r="E109" s="24">
        <v>1000</v>
      </c>
      <c r="F109" s="24">
        <f>SUM(D109:E109)</f>
        <v>8643.5</v>
      </c>
      <c r="G109" s="24">
        <f>G108</f>
        <v>211</v>
      </c>
      <c r="H109" s="24">
        <f>H108</f>
        <v>361</v>
      </c>
      <c r="I109" s="24">
        <v>77</v>
      </c>
      <c r="J109" s="29"/>
      <c r="K109" s="24">
        <v>408.5</v>
      </c>
      <c r="L109" s="24">
        <v>136.5</v>
      </c>
      <c r="M109" s="24">
        <v>12</v>
      </c>
      <c r="N109" s="24">
        <v>10</v>
      </c>
      <c r="O109" s="24">
        <f>O108</f>
        <v>272</v>
      </c>
      <c r="P109" s="24">
        <v>0.5</v>
      </c>
      <c r="Q109" s="24">
        <f>Q108</f>
        <v>5</v>
      </c>
      <c r="R109" s="24">
        <v>69</v>
      </c>
      <c r="S109" s="24">
        <v>56.5</v>
      </c>
      <c r="T109" s="24">
        <v>68</v>
      </c>
      <c r="U109" s="24">
        <v>30</v>
      </c>
      <c r="V109" s="25">
        <f>V85</f>
        <v>2366.5</v>
      </c>
    </row>
    <row r="110" spans="1:23" ht="25.5" x14ac:dyDescent="0.2">
      <c r="A110" s="39" t="s">
        <v>50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1"/>
    </row>
    <row r="111" spans="1:23" x14ac:dyDescent="0.2">
      <c r="A111" s="9" t="s">
        <v>31</v>
      </c>
      <c r="B111" s="23">
        <f t="shared" ref="B111:B118" si="76">SUM(F111:V111)</f>
        <v>490.78000000000003</v>
      </c>
      <c r="C111" s="24">
        <f t="shared" ref="C111:C118" si="77">C87</f>
        <v>253.78</v>
      </c>
      <c r="D111" s="22"/>
      <c r="E111" s="24">
        <f>ROUND(E108/9,2)</f>
        <v>111.11</v>
      </c>
      <c r="F111" s="24">
        <f>SUM(C111:E111)</f>
        <v>364.89</v>
      </c>
      <c r="G111" s="24">
        <f>G87</f>
        <v>8.76</v>
      </c>
      <c r="H111" s="24">
        <f>H87</f>
        <v>21.7</v>
      </c>
      <c r="I111" s="24">
        <f>I87</f>
        <v>6.42</v>
      </c>
      <c r="J111" s="29"/>
      <c r="K111" s="24">
        <f t="shared" ref="K111:S118" si="78">K87</f>
        <v>34.04</v>
      </c>
      <c r="L111" s="24">
        <f t="shared" si="78"/>
        <v>11.38</v>
      </c>
      <c r="M111" s="24">
        <f t="shared" si="78"/>
        <v>1</v>
      </c>
      <c r="N111" s="24">
        <f t="shared" si="78"/>
        <v>0.83</v>
      </c>
      <c r="O111" s="24">
        <f t="shared" si="78"/>
        <v>22.67</v>
      </c>
      <c r="P111" s="24">
        <f t="shared" si="78"/>
        <v>0.04</v>
      </c>
      <c r="Q111" s="24">
        <f t="shared" si="78"/>
        <v>0.42</v>
      </c>
      <c r="R111" s="24">
        <f t="shared" si="78"/>
        <v>5.75</v>
      </c>
      <c r="S111" s="24">
        <f t="shared" si="78"/>
        <v>4.71</v>
      </c>
      <c r="T111" s="24">
        <f>T96</f>
        <v>5.67</v>
      </c>
      <c r="U111" s="24">
        <f>U87</f>
        <v>2.5</v>
      </c>
      <c r="V111" s="21"/>
    </row>
    <row r="112" spans="1:23" x14ac:dyDescent="0.2">
      <c r="A112" s="9" t="s">
        <v>32</v>
      </c>
      <c r="B112" s="23">
        <f t="shared" si="76"/>
        <v>981.56000000000006</v>
      </c>
      <c r="C112" s="24">
        <f t="shared" si="77"/>
        <v>507.56</v>
      </c>
      <c r="D112" s="22"/>
      <c r="E112" s="24">
        <f>ROUND(E111*2,2)</f>
        <v>222.22</v>
      </c>
      <c r="F112" s="24">
        <f t="shared" ref="F112:F118" si="79">SUM(C112:E112)</f>
        <v>729.78</v>
      </c>
      <c r="G112" s="24">
        <f>G111*2</f>
        <v>17.52</v>
      </c>
      <c r="H112" s="24">
        <f>H111*2</f>
        <v>43.4</v>
      </c>
      <c r="I112" s="24">
        <f>I111*2</f>
        <v>12.84</v>
      </c>
      <c r="J112" s="29"/>
      <c r="K112" s="24">
        <f>K111*2</f>
        <v>68.08</v>
      </c>
      <c r="L112" s="24">
        <f t="shared" si="78"/>
        <v>22.76</v>
      </c>
      <c r="M112" s="24">
        <f>M111*2</f>
        <v>2</v>
      </c>
      <c r="N112" s="24">
        <f>N111*2</f>
        <v>1.66</v>
      </c>
      <c r="O112" s="24">
        <f>O111*2</f>
        <v>45.34</v>
      </c>
      <c r="P112" s="24">
        <f t="shared" si="78"/>
        <v>0.08</v>
      </c>
      <c r="Q112" s="24">
        <f>Q111*2</f>
        <v>0.84</v>
      </c>
      <c r="R112" s="24">
        <f>R111*2</f>
        <v>11.5</v>
      </c>
      <c r="S112" s="24">
        <f>S111*2</f>
        <v>9.42</v>
      </c>
      <c r="T112" s="24">
        <f>T111*2</f>
        <v>11.34</v>
      </c>
      <c r="U112" s="24">
        <f>U111*2</f>
        <v>5</v>
      </c>
      <c r="V112" s="21"/>
    </row>
    <row r="113" spans="1:23" x14ac:dyDescent="0.2">
      <c r="A113" s="9" t="s">
        <v>33</v>
      </c>
      <c r="B113" s="23">
        <f t="shared" si="76"/>
        <v>1472.34</v>
      </c>
      <c r="C113" s="24">
        <f t="shared" si="77"/>
        <v>761.34</v>
      </c>
      <c r="D113" s="22"/>
      <c r="E113" s="24">
        <f>ROUND(E111*3,2)</f>
        <v>333.33</v>
      </c>
      <c r="F113" s="24">
        <f t="shared" si="79"/>
        <v>1094.67</v>
      </c>
      <c r="G113" s="24">
        <f>G111*3</f>
        <v>26.28</v>
      </c>
      <c r="H113" s="24">
        <f>H111*3</f>
        <v>65.099999999999994</v>
      </c>
      <c r="I113" s="24">
        <f>I111*3</f>
        <v>19.259999999999998</v>
      </c>
      <c r="J113" s="29"/>
      <c r="K113" s="24">
        <f>K111*3</f>
        <v>102.12</v>
      </c>
      <c r="L113" s="24">
        <f t="shared" si="78"/>
        <v>34.14</v>
      </c>
      <c r="M113" s="24">
        <f>M111*3</f>
        <v>3</v>
      </c>
      <c r="N113" s="24">
        <f>N111*3</f>
        <v>2.4899999999999998</v>
      </c>
      <c r="O113" s="24">
        <f>O111*3</f>
        <v>68.010000000000005</v>
      </c>
      <c r="P113" s="24">
        <f t="shared" si="78"/>
        <v>0.12</v>
      </c>
      <c r="Q113" s="24">
        <f>Q111*3</f>
        <v>1.26</v>
      </c>
      <c r="R113" s="24">
        <f>R111*3</f>
        <v>17.25</v>
      </c>
      <c r="S113" s="24">
        <f>S111*3</f>
        <v>14.129999999999999</v>
      </c>
      <c r="T113" s="24">
        <f>T111*3</f>
        <v>17.009999999999998</v>
      </c>
      <c r="U113" s="24">
        <f>U111*3</f>
        <v>7.5</v>
      </c>
      <c r="V113" s="21"/>
    </row>
    <row r="114" spans="1:23" x14ac:dyDescent="0.2">
      <c r="A114" s="9" t="s">
        <v>34</v>
      </c>
      <c r="B114" s="23">
        <f t="shared" si="76"/>
        <v>1963.1200000000001</v>
      </c>
      <c r="C114" s="24">
        <f t="shared" si="77"/>
        <v>1015.12</v>
      </c>
      <c r="D114" s="22"/>
      <c r="E114" s="24">
        <f>ROUND(E111*4,2)</f>
        <v>444.44</v>
      </c>
      <c r="F114" s="24">
        <f t="shared" si="79"/>
        <v>1459.56</v>
      </c>
      <c r="G114" s="24">
        <f>G111*4</f>
        <v>35.04</v>
      </c>
      <c r="H114" s="24">
        <f>H111*4</f>
        <v>86.8</v>
      </c>
      <c r="I114" s="24">
        <f>I111*4</f>
        <v>25.68</v>
      </c>
      <c r="J114" s="29"/>
      <c r="K114" s="24">
        <f>K111*4</f>
        <v>136.16</v>
      </c>
      <c r="L114" s="24">
        <f t="shared" si="78"/>
        <v>45.52</v>
      </c>
      <c r="M114" s="24">
        <f>M111*4</f>
        <v>4</v>
      </c>
      <c r="N114" s="24">
        <f>N111*4</f>
        <v>3.32</v>
      </c>
      <c r="O114" s="24">
        <f>O111*4</f>
        <v>90.68</v>
      </c>
      <c r="P114" s="24">
        <f t="shared" si="78"/>
        <v>0.16</v>
      </c>
      <c r="Q114" s="24">
        <f>Q111*4</f>
        <v>1.68</v>
      </c>
      <c r="R114" s="24">
        <f>R111*4</f>
        <v>23</v>
      </c>
      <c r="S114" s="24">
        <f>S111*4</f>
        <v>18.84</v>
      </c>
      <c r="T114" s="24">
        <f>T111*4</f>
        <v>22.68</v>
      </c>
      <c r="U114" s="24">
        <f>U111*4</f>
        <v>10</v>
      </c>
      <c r="V114" s="21"/>
    </row>
    <row r="115" spans="1:23" x14ac:dyDescent="0.2">
      <c r="A115" s="9" t="s">
        <v>35</v>
      </c>
      <c r="B115" s="23">
        <f t="shared" si="76"/>
        <v>2453.8999999999996</v>
      </c>
      <c r="C115" s="24">
        <f t="shared" si="77"/>
        <v>1268.9000000000001</v>
      </c>
      <c r="D115" s="22"/>
      <c r="E115" s="24">
        <f>ROUND(E111*5,2)</f>
        <v>555.54999999999995</v>
      </c>
      <c r="F115" s="24">
        <f t="shared" si="79"/>
        <v>1824.45</v>
      </c>
      <c r="G115" s="24">
        <f>G111*5</f>
        <v>43.8</v>
      </c>
      <c r="H115" s="24">
        <f>H111*5</f>
        <v>108.5</v>
      </c>
      <c r="I115" s="24">
        <f>I111*5</f>
        <v>32.1</v>
      </c>
      <c r="J115" s="29"/>
      <c r="K115" s="24">
        <f>K111*5</f>
        <v>170.2</v>
      </c>
      <c r="L115" s="24">
        <f t="shared" si="78"/>
        <v>56.900000000000006</v>
      </c>
      <c r="M115" s="24">
        <f>M111*5</f>
        <v>5</v>
      </c>
      <c r="N115" s="24">
        <f>N111*5</f>
        <v>4.1499999999999995</v>
      </c>
      <c r="O115" s="24">
        <f>O111*5</f>
        <v>113.35000000000001</v>
      </c>
      <c r="P115" s="24">
        <f t="shared" si="78"/>
        <v>0.2</v>
      </c>
      <c r="Q115" s="24">
        <f>Q111*5</f>
        <v>2.1</v>
      </c>
      <c r="R115" s="24">
        <f>R111*5</f>
        <v>28.75</v>
      </c>
      <c r="S115" s="24">
        <f>S111*5</f>
        <v>23.55</v>
      </c>
      <c r="T115" s="24">
        <f>T111*5</f>
        <v>28.35</v>
      </c>
      <c r="U115" s="24">
        <f>U111*5</f>
        <v>12.5</v>
      </c>
      <c r="V115" s="21"/>
    </row>
    <row r="116" spans="1:23" x14ac:dyDescent="0.2">
      <c r="A116" s="9" t="s">
        <v>36</v>
      </c>
      <c r="B116" s="23">
        <f t="shared" si="76"/>
        <v>5311.18</v>
      </c>
      <c r="C116" s="24">
        <f t="shared" si="77"/>
        <v>1522.68</v>
      </c>
      <c r="D116" s="22"/>
      <c r="E116" s="24">
        <f>ROUND(E111*6,2)</f>
        <v>666.66</v>
      </c>
      <c r="F116" s="24">
        <f t="shared" si="79"/>
        <v>2189.34</v>
      </c>
      <c r="G116" s="24">
        <f>G111*6</f>
        <v>52.56</v>
      </c>
      <c r="H116" s="24">
        <f>H111*6</f>
        <v>130.19999999999999</v>
      </c>
      <c r="I116" s="24">
        <f>I111*6</f>
        <v>38.519999999999996</v>
      </c>
      <c r="J116" s="29"/>
      <c r="K116" s="24">
        <f>K111*6</f>
        <v>204.24</v>
      </c>
      <c r="L116" s="24">
        <f t="shared" si="78"/>
        <v>68.28</v>
      </c>
      <c r="M116" s="24">
        <f>M111*6</f>
        <v>6</v>
      </c>
      <c r="N116" s="24">
        <f>N111*6</f>
        <v>4.9799999999999995</v>
      </c>
      <c r="O116" s="24">
        <f>O111*6</f>
        <v>136.02000000000001</v>
      </c>
      <c r="P116" s="24">
        <f t="shared" si="78"/>
        <v>0.24</v>
      </c>
      <c r="Q116" s="24">
        <f>Q111*6</f>
        <v>2.52</v>
      </c>
      <c r="R116" s="24">
        <f>R111*6</f>
        <v>34.5</v>
      </c>
      <c r="S116" s="24">
        <f>S111*6</f>
        <v>28.259999999999998</v>
      </c>
      <c r="T116" s="24">
        <f>T111*6</f>
        <v>34.019999999999996</v>
      </c>
      <c r="U116" s="24">
        <f>U111*6</f>
        <v>15</v>
      </c>
      <c r="V116" s="25">
        <f>V92</f>
        <v>2366.5</v>
      </c>
    </row>
    <row r="117" spans="1:23" x14ac:dyDescent="0.2">
      <c r="A117" s="9" t="s">
        <v>37</v>
      </c>
      <c r="B117" s="23">
        <f t="shared" si="76"/>
        <v>5801.9600000000009</v>
      </c>
      <c r="C117" s="24">
        <f t="shared" si="77"/>
        <v>1776.46</v>
      </c>
      <c r="D117" s="22"/>
      <c r="E117" s="24">
        <f>ROUND(E111*7,2)</f>
        <v>777.77</v>
      </c>
      <c r="F117" s="24">
        <f t="shared" si="79"/>
        <v>2554.23</v>
      </c>
      <c r="G117" s="24">
        <f>G111*7</f>
        <v>61.32</v>
      </c>
      <c r="H117" s="24">
        <f>H111*7</f>
        <v>151.9</v>
      </c>
      <c r="I117" s="24">
        <f>I111*7</f>
        <v>44.94</v>
      </c>
      <c r="J117" s="29"/>
      <c r="K117" s="24">
        <f>K111*7</f>
        <v>238.28</v>
      </c>
      <c r="L117" s="24">
        <f t="shared" si="78"/>
        <v>79.660000000000011</v>
      </c>
      <c r="M117" s="24">
        <f>M111*7</f>
        <v>7</v>
      </c>
      <c r="N117" s="24">
        <f>N111*7</f>
        <v>5.81</v>
      </c>
      <c r="O117" s="24">
        <f>O111*7</f>
        <v>158.69</v>
      </c>
      <c r="P117" s="24">
        <f t="shared" si="78"/>
        <v>0.28000000000000003</v>
      </c>
      <c r="Q117" s="24">
        <f>Q111*7</f>
        <v>2.94</v>
      </c>
      <c r="R117" s="24">
        <f>R111*7</f>
        <v>40.25</v>
      </c>
      <c r="S117" s="24">
        <f>S111*7</f>
        <v>32.97</v>
      </c>
      <c r="T117" s="24">
        <f>T111*7</f>
        <v>39.69</v>
      </c>
      <c r="U117" s="24">
        <f>U111*7</f>
        <v>17.5</v>
      </c>
      <c r="V117" s="25">
        <f>V93</f>
        <v>2366.5</v>
      </c>
    </row>
    <row r="118" spans="1:23" x14ac:dyDescent="0.2">
      <c r="A118" s="9" t="s">
        <v>38</v>
      </c>
      <c r="B118" s="23">
        <f t="shared" si="76"/>
        <v>6292.74</v>
      </c>
      <c r="C118" s="24">
        <f t="shared" si="77"/>
        <v>2030.24</v>
      </c>
      <c r="D118" s="22"/>
      <c r="E118" s="24">
        <f>ROUND(E111*8,2)</f>
        <v>888.88</v>
      </c>
      <c r="F118" s="24">
        <f t="shared" si="79"/>
        <v>2919.12</v>
      </c>
      <c r="G118" s="24">
        <f>G111*8</f>
        <v>70.08</v>
      </c>
      <c r="H118" s="24">
        <f>H111*8</f>
        <v>173.6</v>
      </c>
      <c r="I118" s="24">
        <f>I111*8</f>
        <v>51.36</v>
      </c>
      <c r="J118" s="29"/>
      <c r="K118" s="24">
        <f>K111*8</f>
        <v>272.32</v>
      </c>
      <c r="L118" s="24">
        <f t="shared" si="78"/>
        <v>91.04</v>
      </c>
      <c r="M118" s="24">
        <f>M111*8</f>
        <v>8</v>
      </c>
      <c r="N118" s="24">
        <f>N111*8</f>
        <v>6.64</v>
      </c>
      <c r="O118" s="24">
        <f>O111*8</f>
        <v>181.36</v>
      </c>
      <c r="P118" s="24">
        <f t="shared" si="78"/>
        <v>0.32</v>
      </c>
      <c r="Q118" s="24">
        <f>Q111*8</f>
        <v>3.36</v>
      </c>
      <c r="R118" s="24">
        <f>R111*8</f>
        <v>46</v>
      </c>
      <c r="S118" s="24">
        <f>S111*8</f>
        <v>37.68</v>
      </c>
      <c r="T118" s="24">
        <f>T111*8</f>
        <v>45.36</v>
      </c>
      <c r="U118" s="24">
        <f>U111*8</f>
        <v>20</v>
      </c>
      <c r="V118" s="25">
        <f>V94</f>
        <v>2366.5</v>
      </c>
    </row>
    <row r="119" spans="1:23" ht="25.5" x14ac:dyDescent="0.2">
      <c r="A119" s="39" t="s">
        <v>51</v>
      </c>
      <c r="B119" s="47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1"/>
    </row>
    <row r="120" spans="1:23" x14ac:dyDescent="0.2">
      <c r="A120" s="9" t="s">
        <v>31</v>
      </c>
      <c r="B120" s="23">
        <f t="shared" ref="B120:B127" si="80">SUM(F120:V120)</f>
        <v>1086.2800000000002</v>
      </c>
      <c r="C120" s="30" t="s">
        <v>52</v>
      </c>
      <c r="D120" s="24">
        <f t="shared" ref="D120:D127" si="81">D96</f>
        <v>849.28</v>
      </c>
      <c r="E120" s="24">
        <f>ROUND(E109/9,2)</f>
        <v>111.11</v>
      </c>
      <c r="F120" s="24">
        <f>SUM(D120:E120)</f>
        <v>960.39</v>
      </c>
      <c r="G120" s="24">
        <f>G87</f>
        <v>8.76</v>
      </c>
      <c r="H120" s="24">
        <f>H87</f>
        <v>21.7</v>
      </c>
      <c r="I120" s="24">
        <f>I87</f>
        <v>6.42</v>
      </c>
      <c r="J120" s="29"/>
      <c r="K120" s="24">
        <f>K87</f>
        <v>34.04</v>
      </c>
      <c r="L120" s="24">
        <f>L111</f>
        <v>11.38</v>
      </c>
      <c r="M120" s="24">
        <f>M87</f>
        <v>1</v>
      </c>
      <c r="N120" s="24">
        <f>N87</f>
        <v>0.83</v>
      </c>
      <c r="O120" s="24">
        <f>O111</f>
        <v>22.67</v>
      </c>
      <c r="P120" s="24">
        <f t="shared" ref="P120:P127" si="82">P96</f>
        <v>0.04</v>
      </c>
      <c r="Q120" s="24">
        <f>Q87</f>
        <v>0.42</v>
      </c>
      <c r="R120" s="24">
        <f>R87</f>
        <v>5.75</v>
      </c>
      <c r="S120" s="24">
        <f>S87</f>
        <v>4.71</v>
      </c>
      <c r="T120" s="24">
        <f>T111</f>
        <v>5.67</v>
      </c>
      <c r="U120" s="24">
        <f>U96</f>
        <v>2.5</v>
      </c>
      <c r="V120" s="40"/>
    </row>
    <row r="121" spans="1:23" x14ac:dyDescent="0.2">
      <c r="A121" s="9" t="s">
        <v>32</v>
      </c>
      <c r="B121" s="23">
        <f t="shared" si="80"/>
        <v>2172.5600000000004</v>
      </c>
      <c r="C121" s="30"/>
      <c r="D121" s="24">
        <f t="shared" si="81"/>
        <v>1698.56</v>
      </c>
      <c r="E121" s="24">
        <f>ROUND(($E$109/9)*2,2)</f>
        <v>222.22</v>
      </c>
      <c r="F121" s="24">
        <f t="shared" ref="F121:F127" si="83">SUM(D121:E121)</f>
        <v>1920.78</v>
      </c>
      <c r="G121" s="24">
        <f>G120*2</f>
        <v>17.52</v>
      </c>
      <c r="H121" s="24">
        <f>H120*2</f>
        <v>43.4</v>
      </c>
      <c r="I121" s="24">
        <f>I120*2</f>
        <v>12.84</v>
      </c>
      <c r="J121" s="29"/>
      <c r="K121" s="24">
        <f>K120*2</f>
        <v>68.08</v>
      </c>
      <c r="L121" s="24">
        <f>L112</f>
        <v>22.76</v>
      </c>
      <c r="M121" s="24">
        <f>M120*2</f>
        <v>2</v>
      </c>
      <c r="N121" s="24">
        <f>N120*2</f>
        <v>1.66</v>
      </c>
      <c r="O121" s="24">
        <f>O120*2</f>
        <v>45.34</v>
      </c>
      <c r="P121" s="24">
        <f t="shared" si="82"/>
        <v>0.08</v>
      </c>
      <c r="Q121" s="24">
        <f>Q120*2</f>
        <v>0.84</v>
      </c>
      <c r="R121" s="24">
        <f>R120*2</f>
        <v>11.5</v>
      </c>
      <c r="S121" s="24">
        <f>S120*2</f>
        <v>9.42</v>
      </c>
      <c r="T121" s="24">
        <f>T120*2</f>
        <v>11.34</v>
      </c>
      <c r="U121" s="24">
        <f>U120*2</f>
        <v>5</v>
      </c>
      <c r="V121" s="40"/>
    </row>
    <row r="122" spans="1:23" x14ac:dyDescent="0.2">
      <c r="A122" s="9" t="s">
        <v>33</v>
      </c>
      <c r="B122" s="23">
        <f t="shared" si="80"/>
        <v>3258.8400000000006</v>
      </c>
      <c r="C122" s="30"/>
      <c r="D122" s="24">
        <f t="shared" si="81"/>
        <v>2547.84</v>
      </c>
      <c r="E122" s="24">
        <f>ROUND(($E$109/9)*3,2)</f>
        <v>333.33</v>
      </c>
      <c r="F122" s="24">
        <f t="shared" si="83"/>
        <v>2881.17</v>
      </c>
      <c r="G122" s="24">
        <f>G120*3</f>
        <v>26.28</v>
      </c>
      <c r="H122" s="24">
        <f>H120*3</f>
        <v>65.099999999999994</v>
      </c>
      <c r="I122" s="24">
        <f>I120*3</f>
        <v>19.259999999999998</v>
      </c>
      <c r="J122" s="29"/>
      <c r="K122" s="24">
        <f>K120*3</f>
        <v>102.12</v>
      </c>
      <c r="L122" s="24">
        <f t="shared" ref="L122:L127" si="84">L113</f>
        <v>34.14</v>
      </c>
      <c r="M122" s="24">
        <f>M120*3</f>
        <v>3</v>
      </c>
      <c r="N122" s="24">
        <f>N120*3</f>
        <v>2.4899999999999998</v>
      </c>
      <c r="O122" s="24">
        <f>O120*3</f>
        <v>68.010000000000005</v>
      </c>
      <c r="P122" s="24">
        <f t="shared" si="82"/>
        <v>0.12</v>
      </c>
      <c r="Q122" s="24">
        <f>Q120*3</f>
        <v>1.26</v>
      </c>
      <c r="R122" s="24">
        <f>R120*3</f>
        <v>17.25</v>
      </c>
      <c r="S122" s="24">
        <f>S120*3</f>
        <v>14.129999999999999</v>
      </c>
      <c r="T122" s="24">
        <f>T120*3</f>
        <v>17.009999999999998</v>
      </c>
      <c r="U122" s="24">
        <f>U120*3</f>
        <v>7.5</v>
      </c>
      <c r="V122" s="40"/>
    </row>
    <row r="123" spans="1:23" x14ac:dyDescent="0.2">
      <c r="A123" s="9" t="s">
        <v>34</v>
      </c>
      <c r="B123" s="23">
        <f t="shared" si="80"/>
        <v>4345.1200000000008</v>
      </c>
      <c r="C123" s="30"/>
      <c r="D123" s="24">
        <f t="shared" si="81"/>
        <v>3397.12</v>
      </c>
      <c r="E123" s="24">
        <f>ROUND(($E$109/9)*4,2)</f>
        <v>444.44</v>
      </c>
      <c r="F123" s="24">
        <f t="shared" si="83"/>
        <v>3841.56</v>
      </c>
      <c r="G123" s="24">
        <f>G120*4</f>
        <v>35.04</v>
      </c>
      <c r="H123" s="24">
        <f>H120*4</f>
        <v>86.8</v>
      </c>
      <c r="I123" s="24">
        <f>I120*4</f>
        <v>25.68</v>
      </c>
      <c r="J123" s="29"/>
      <c r="K123" s="24">
        <f>K120*4</f>
        <v>136.16</v>
      </c>
      <c r="L123" s="24">
        <f t="shared" si="84"/>
        <v>45.52</v>
      </c>
      <c r="M123" s="24">
        <f>M120*4</f>
        <v>4</v>
      </c>
      <c r="N123" s="24">
        <f>N120*4</f>
        <v>3.32</v>
      </c>
      <c r="O123" s="24">
        <f>O120*4</f>
        <v>90.68</v>
      </c>
      <c r="P123" s="24">
        <f t="shared" si="82"/>
        <v>0.16</v>
      </c>
      <c r="Q123" s="24">
        <f>Q120*4</f>
        <v>1.68</v>
      </c>
      <c r="R123" s="24">
        <f>R120*4</f>
        <v>23</v>
      </c>
      <c r="S123" s="24">
        <f>S120*4</f>
        <v>18.84</v>
      </c>
      <c r="T123" s="24">
        <f>T120*4</f>
        <v>22.68</v>
      </c>
      <c r="U123" s="24">
        <f>U120*4</f>
        <v>10</v>
      </c>
      <c r="V123" s="40"/>
    </row>
    <row r="124" spans="1:23" x14ac:dyDescent="0.2">
      <c r="A124" s="9" t="s">
        <v>35</v>
      </c>
      <c r="B124" s="23">
        <f t="shared" si="80"/>
        <v>5431.41</v>
      </c>
      <c r="C124" s="30"/>
      <c r="D124" s="24">
        <f t="shared" si="81"/>
        <v>4246.3999999999996</v>
      </c>
      <c r="E124" s="24">
        <f>ROUND(($E$109/9)*5,2)</f>
        <v>555.55999999999995</v>
      </c>
      <c r="F124" s="24">
        <f t="shared" si="83"/>
        <v>4801.9599999999991</v>
      </c>
      <c r="G124" s="24">
        <f>G120*5</f>
        <v>43.8</v>
      </c>
      <c r="H124" s="24">
        <f>H120*5</f>
        <v>108.5</v>
      </c>
      <c r="I124" s="24">
        <f>I120*5</f>
        <v>32.1</v>
      </c>
      <c r="J124" s="29"/>
      <c r="K124" s="24">
        <f>K120*5</f>
        <v>170.2</v>
      </c>
      <c r="L124" s="24">
        <f t="shared" si="84"/>
        <v>56.900000000000006</v>
      </c>
      <c r="M124" s="24">
        <f>M120*5</f>
        <v>5</v>
      </c>
      <c r="N124" s="24">
        <f>N120*5</f>
        <v>4.1499999999999995</v>
      </c>
      <c r="O124" s="24">
        <f>O120*5</f>
        <v>113.35000000000001</v>
      </c>
      <c r="P124" s="24">
        <f t="shared" si="82"/>
        <v>0.2</v>
      </c>
      <c r="Q124" s="24">
        <f>Q120*5</f>
        <v>2.1</v>
      </c>
      <c r="R124" s="24">
        <f>R120*5</f>
        <v>28.75</v>
      </c>
      <c r="S124" s="24">
        <f>S120*5</f>
        <v>23.55</v>
      </c>
      <c r="T124" s="24">
        <f>T120*5</f>
        <v>28.35</v>
      </c>
      <c r="U124" s="24">
        <f>U120*5</f>
        <v>12.5</v>
      </c>
      <c r="V124" s="40"/>
    </row>
    <row r="125" spans="1:23" x14ac:dyDescent="0.2">
      <c r="A125" s="9" t="s">
        <v>36</v>
      </c>
      <c r="B125" s="23">
        <f t="shared" si="80"/>
        <v>8884.1900000000023</v>
      </c>
      <c r="C125" s="30"/>
      <c r="D125" s="24">
        <f t="shared" si="81"/>
        <v>5095.68</v>
      </c>
      <c r="E125" s="24">
        <f>ROUND(($E$109/9)*6,2)</f>
        <v>666.67</v>
      </c>
      <c r="F125" s="24">
        <f t="shared" si="83"/>
        <v>5762.35</v>
      </c>
      <c r="G125" s="24">
        <f>G120*6</f>
        <v>52.56</v>
      </c>
      <c r="H125" s="24">
        <f>H120*6</f>
        <v>130.19999999999999</v>
      </c>
      <c r="I125" s="24">
        <f>I120*6</f>
        <v>38.519999999999996</v>
      </c>
      <c r="J125" s="29"/>
      <c r="K125" s="24">
        <f>K120*6</f>
        <v>204.24</v>
      </c>
      <c r="L125" s="24">
        <f t="shared" si="84"/>
        <v>68.28</v>
      </c>
      <c r="M125" s="24">
        <f>M120*6</f>
        <v>6</v>
      </c>
      <c r="N125" s="24">
        <f>N120*6</f>
        <v>4.9799999999999995</v>
      </c>
      <c r="O125" s="24">
        <f>O120*6</f>
        <v>136.02000000000001</v>
      </c>
      <c r="P125" s="24">
        <f t="shared" si="82"/>
        <v>0.24</v>
      </c>
      <c r="Q125" s="24">
        <f>Q120*6</f>
        <v>2.52</v>
      </c>
      <c r="R125" s="24">
        <f>R120*6</f>
        <v>34.5</v>
      </c>
      <c r="S125" s="24">
        <f>S120*6</f>
        <v>28.259999999999998</v>
      </c>
      <c r="T125" s="24">
        <f>T120*6</f>
        <v>34.019999999999996</v>
      </c>
      <c r="U125" s="24">
        <f>U120*6</f>
        <v>15</v>
      </c>
      <c r="V125" s="25">
        <f>V101</f>
        <v>2366.5</v>
      </c>
    </row>
    <row r="126" spans="1:23" x14ac:dyDescent="0.2">
      <c r="A126" s="9" t="s">
        <v>37</v>
      </c>
      <c r="B126" s="23">
        <f t="shared" si="80"/>
        <v>9970.4699999999975</v>
      </c>
      <c r="C126" s="30"/>
      <c r="D126" s="24">
        <f t="shared" si="81"/>
        <v>5944.96</v>
      </c>
      <c r="E126" s="24">
        <f>ROUND(($E$109/9)*7,2)</f>
        <v>777.78</v>
      </c>
      <c r="F126" s="24">
        <f t="shared" si="83"/>
        <v>6722.74</v>
      </c>
      <c r="G126" s="24">
        <f>G120*7</f>
        <v>61.32</v>
      </c>
      <c r="H126" s="24">
        <f>H120*7</f>
        <v>151.9</v>
      </c>
      <c r="I126" s="24">
        <f>I120*7</f>
        <v>44.94</v>
      </c>
      <c r="J126" s="29"/>
      <c r="K126" s="24">
        <f>K120*7</f>
        <v>238.28</v>
      </c>
      <c r="L126" s="24">
        <f t="shared" si="84"/>
        <v>79.660000000000011</v>
      </c>
      <c r="M126" s="24">
        <f>M120*7</f>
        <v>7</v>
      </c>
      <c r="N126" s="24">
        <f>N120*7</f>
        <v>5.81</v>
      </c>
      <c r="O126" s="24">
        <f>O120*7</f>
        <v>158.69</v>
      </c>
      <c r="P126" s="24">
        <f t="shared" si="82"/>
        <v>0.28000000000000003</v>
      </c>
      <c r="Q126" s="24">
        <f>Q120*7</f>
        <v>2.94</v>
      </c>
      <c r="R126" s="24">
        <f>R120*7</f>
        <v>40.25</v>
      </c>
      <c r="S126" s="24">
        <f>S120*7</f>
        <v>32.97</v>
      </c>
      <c r="T126" s="24">
        <f>T120*7</f>
        <v>39.69</v>
      </c>
      <c r="U126" s="24">
        <f>U120*7</f>
        <v>17.5</v>
      </c>
      <c r="V126" s="25">
        <f>V102</f>
        <v>2366.5</v>
      </c>
    </row>
    <row r="127" spans="1:23" x14ac:dyDescent="0.2">
      <c r="A127" s="9" t="s">
        <v>38</v>
      </c>
      <c r="B127" s="23">
        <f t="shared" si="80"/>
        <v>11056.750000000002</v>
      </c>
      <c r="C127" s="30"/>
      <c r="D127" s="24">
        <f t="shared" si="81"/>
        <v>6794.24</v>
      </c>
      <c r="E127" s="24">
        <f>ROUND(($E$109/9)*8,2)</f>
        <v>888.89</v>
      </c>
      <c r="F127" s="24">
        <f t="shared" si="83"/>
        <v>7683.13</v>
      </c>
      <c r="G127" s="24">
        <f>G120*8</f>
        <v>70.08</v>
      </c>
      <c r="H127" s="24">
        <f>H120*8</f>
        <v>173.6</v>
      </c>
      <c r="I127" s="24">
        <f>I120*8</f>
        <v>51.36</v>
      </c>
      <c r="J127" s="29"/>
      <c r="K127" s="24">
        <f>K120*8</f>
        <v>272.32</v>
      </c>
      <c r="L127" s="24">
        <f t="shared" si="84"/>
        <v>91.04</v>
      </c>
      <c r="M127" s="24">
        <f>M120*8</f>
        <v>8</v>
      </c>
      <c r="N127" s="24">
        <f>N120*8</f>
        <v>6.64</v>
      </c>
      <c r="O127" s="24">
        <f>O120*8</f>
        <v>181.36</v>
      </c>
      <c r="P127" s="24">
        <f t="shared" si="82"/>
        <v>0.32</v>
      </c>
      <c r="Q127" s="24">
        <f>Q120*8</f>
        <v>3.36</v>
      </c>
      <c r="R127" s="24">
        <f>R120*8</f>
        <v>46</v>
      </c>
      <c r="S127" s="24">
        <f>S120*8</f>
        <v>37.68</v>
      </c>
      <c r="T127" s="24">
        <f>T120*8</f>
        <v>45.36</v>
      </c>
      <c r="U127" s="24">
        <f>U120*8</f>
        <v>20</v>
      </c>
      <c r="V127" s="25">
        <f>V103</f>
        <v>2366.5</v>
      </c>
      <c r="W127" s="2"/>
    </row>
    <row r="128" spans="1:23" x14ac:dyDescent="0.2">
      <c r="A128" s="32" t="s">
        <v>47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V128" s="35"/>
    </row>
    <row r="129" spans="1:24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V129" s="35"/>
    </row>
    <row r="130" spans="1:24" ht="18" customHeight="1" x14ac:dyDescent="0.2">
      <c r="A130" s="106" t="s">
        <v>57</v>
      </c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35"/>
    </row>
    <row r="131" spans="1:24" ht="42.75" customHeight="1" x14ac:dyDescent="0.2">
      <c r="A131" s="12" t="s">
        <v>2</v>
      </c>
      <c r="B131" s="12" t="s">
        <v>3</v>
      </c>
      <c r="C131" s="12" t="s">
        <v>48</v>
      </c>
      <c r="D131" s="12" t="s">
        <v>49</v>
      </c>
      <c r="E131" s="12" t="s">
        <v>54</v>
      </c>
      <c r="F131" s="12" t="s">
        <v>55</v>
      </c>
      <c r="G131" s="12" t="s">
        <v>8</v>
      </c>
      <c r="H131" s="12" t="s">
        <v>9</v>
      </c>
      <c r="I131" s="12" t="s">
        <v>10</v>
      </c>
      <c r="J131" s="12" t="s">
        <v>11</v>
      </c>
      <c r="K131" s="12" t="s">
        <v>12</v>
      </c>
      <c r="L131" s="12" t="s">
        <v>13</v>
      </c>
      <c r="M131" s="12" t="s">
        <v>14</v>
      </c>
      <c r="N131" s="12" t="s">
        <v>15</v>
      </c>
      <c r="O131" s="12" t="s">
        <v>16</v>
      </c>
      <c r="P131" s="14" t="s">
        <v>17</v>
      </c>
      <c r="Q131" s="12" t="s">
        <v>18</v>
      </c>
      <c r="R131" s="14" t="s">
        <v>19</v>
      </c>
      <c r="S131" s="14" t="s">
        <v>20</v>
      </c>
      <c r="T131" s="14" t="s">
        <v>21</v>
      </c>
      <c r="U131" s="14" t="s">
        <v>22</v>
      </c>
      <c r="V131" s="16" t="s">
        <v>23</v>
      </c>
    </row>
    <row r="132" spans="1:24" x14ac:dyDescent="0.2">
      <c r="A132" s="42" t="s">
        <v>28</v>
      </c>
      <c r="B132" s="43">
        <f>SUM(F132:V132)</f>
        <v>6997.5</v>
      </c>
      <c r="C132" s="44">
        <f>C13</f>
        <v>2284</v>
      </c>
      <c r="D132" s="43"/>
      <c r="E132" s="43">
        <v>630</v>
      </c>
      <c r="F132" s="44">
        <f>SUM(C132:E132)</f>
        <v>2914</v>
      </c>
      <c r="G132" s="44">
        <f>G85</f>
        <v>211</v>
      </c>
      <c r="H132" s="44">
        <f>H84</f>
        <v>361</v>
      </c>
      <c r="I132" s="44">
        <v>77</v>
      </c>
      <c r="J132" s="37"/>
      <c r="K132" s="44">
        <f>K10</f>
        <v>408.5</v>
      </c>
      <c r="L132" s="44">
        <f>L84</f>
        <v>136.5</v>
      </c>
      <c r="M132" s="44">
        <v>12</v>
      </c>
      <c r="N132" s="44">
        <v>10</v>
      </c>
      <c r="O132" s="44">
        <f>O85</f>
        <v>272</v>
      </c>
      <c r="P132" s="44">
        <v>0.5</v>
      </c>
      <c r="Q132" s="44">
        <f>Q84</f>
        <v>5</v>
      </c>
      <c r="R132" s="44">
        <f>R85</f>
        <v>69</v>
      </c>
      <c r="S132" s="44">
        <v>56.5</v>
      </c>
      <c r="T132" s="44">
        <v>68</v>
      </c>
      <c r="U132" s="44">
        <v>30</v>
      </c>
      <c r="V132" s="45">
        <f>V108</f>
        <v>2366.5</v>
      </c>
      <c r="W132" s="2"/>
      <c r="X132" s="2"/>
    </row>
    <row r="133" spans="1:24" x14ac:dyDescent="0.2">
      <c r="A133" s="46" t="s">
        <v>29</v>
      </c>
      <c r="B133" s="23">
        <f>SUM(F133:V133)</f>
        <v>13397.5</v>
      </c>
      <c r="C133" s="23"/>
      <c r="D133" s="24">
        <f>D14</f>
        <v>7643.5</v>
      </c>
      <c r="E133" s="24">
        <v>1670.5</v>
      </c>
      <c r="F133" s="24">
        <f>SUM(C133:E133)</f>
        <v>9314</v>
      </c>
      <c r="G133" s="24">
        <f>G132</f>
        <v>211</v>
      </c>
      <c r="H133" s="24">
        <f>H84</f>
        <v>361</v>
      </c>
      <c r="I133" s="24">
        <v>77</v>
      </c>
      <c r="J133" s="29"/>
      <c r="K133" s="24">
        <f>K10</f>
        <v>408.5</v>
      </c>
      <c r="L133" s="24">
        <f>L85</f>
        <v>136.5</v>
      </c>
      <c r="M133" s="24">
        <v>12</v>
      </c>
      <c r="N133" s="24">
        <v>10</v>
      </c>
      <c r="O133" s="24">
        <f>O132</f>
        <v>272</v>
      </c>
      <c r="P133" s="24">
        <v>0.5</v>
      </c>
      <c r="Q133" s="24">
        <f>Q84</f>
        <v>5</v>
      </c>
      <c r="R133" s="24">
        <f>R132</f>
        <v>69</v>
      </c>
      <c r="S133" s="24">
        <v>56.5</v>
      </c>
      <c r="T133" s="24">
        <v>68</v>
      </c>
      <c r="U133" s="24">
        <v>30</v>
      </c>
      <c r="V133" s="25">
        <f>V109</f>
        <v>2366.5</v>
      </c>
    </row>
    <row r="134" spans="1:24" ht="32.25" customHeight="1" x14ac:dyDescent="0.2">
      <c r="A134" s="39" t="s">
        <v>50</v>
      </c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49"/>
      <c r="V134" s="21"/>
    </row>
    <row r="135" spans="1:24" x14ac:dyDescent="0.2">
      <c r="A135" s="9" t="s">
        <v>31</v>
      </c>
      <c r="B135" s="23">
        <f t="shared" ref="B135:B142" si="85">SUM(F135:V135)</f>
        <v>449.67</v>
      </c>
      <c r="C135" s="24">
        <f t="shared" ref="C135:C142" si="86">C111</f>
        <v>253.78</v>
      </c>
      <c r="D135" s="50"/>
      <c r="E135" s="24">
        <f>E132/9</f>
        <v>70</v>
      </c>
      <c r="F135" s="24">
        <f t="shared" ref="F135:F142" si="87">SUM(C135:E135)</f>
        <v>323.77999999999997</v>
      </c>
      <c r="G135" s="24">
        <f>G87</f>
        <v>8.76</v>
      </c>
      <c r="H135" s="24">
        <f>H63</f>
        <v>21.7</v>
      </c>
      <c r="I135" s="24">
        <f>I63</f>
        <v>6.42</v>
      </c>
      <c r="J135" s="29"/>
      <c r="K135" s="24">
        <f>K16</f>
        <v>34.04</v>
      </c>
      <c r="L135" s="24">
        <f t="shared" ref="L135:L142" si="88">L87</f>
        <v>11.38</v>
      </c>
      <c r="M135" s="24">
        <f>M63</f>
        <v>1</v>
      </c>
      <c r="N135" s="24">
        <f>N63</f>
        <v>0.83</v>
      </c>
      <c r="O135" s="24">
        <f>O87</f>
        <v>22.67</v>
      </c>
      <c r="P135" s="24">
        <f t="shared" ref="P135:P142" si="89">P111</f>
        <v>0.04</v>
      </c>
      <c r="Q135" s="24">
        <f>Q87</f>
        <v>0.42</v>
      </c>
      <c r="R135" s="24">
        <f>R87</f>
        <v>5.75</v>
      </c>
      <c r="S135" s="24">
        <f>S87</f>
        <v>4.71</v>
      </c>
      <c r="T135" s="24">
        <f>T111</f>
        <v>5.67</v>
      </c>
      <c r="U135" s="24">
        <f>U16</f>
        <v>2.5</v>
      </c>
      <c r="V135" s="21"/>
    </row>
    <row r="136" spans="1:24" x14ac:dyDescent="0.2">
      <c r="A136" s="9" t="s">
        <v>32</v>
      </c>
      <c r="B136" s="23">
        <f t="shared" si="85"/>
        <v>899.34</v>
      </c>
      <c r="C136" s="24">
        <f t="shared" si="86"/>
        <v>507.56</v>
      </c>
      <c r="D136" s="50"/>
      <c r="E136" s="24">
        <f>E135*2</f>
        <v>140</v>
      </c>
      <c r="F136" s="24">
        <f t="shared" si="87"/>
        <v>647.55999999999995</v>
      </c>
      <c r="G136" s="24">
        <f>G135*2</f>
        <v>17.52</v>
      </c>
      <c r="H136" s="24">
        <f>H135*2</f>
        <v>43.4</v>
      </c>
      <c r="I136" s="24">
        <f>I135*2</f>
        <v>12.84</v>
      </c>
      <c r="J136" s="29"/>
      <c r="K136" s="24">
        <f>K135*2</f>
        <v>68.08</v>
      </c>
      <c r="L136" s="24">
        <f t="shared" si="88"/>
        <v>22.76</v>
      </c>
      <c r="M136" s="24">
        <f>M135*2</f>
        <v>2</v>
      </c>
      <c r="N136" s="24">
        <f>N135*2</f>
        <v>1.66</v>
      </c>
      <c r="O136" s="24">
        <f>O135*2</f>
        <v>45.34</v>
      </c>
      <c r="P136" s="24">
        <f t="shared" si="89"/>
        <v>0.08</v>
      </c>
      <c r="Q136" s="24">
        <f>Q135*2</f>
        <v>0.84</v>
      </c>
      <c r="R136" s="24">
        <f>R135*2</f>
        <v>11.5</v>
      </c>
      <c r="S136" s="24">
        <f>S135*2</f>
        <v>9.42</v>
      </c>
      <c r="T136" s="24">
        <f>T135*2</f>
        <v>11.34</v>
      </c>
      <c r="U136" s="24">
        <f>U135*2</f>
        <v>5</v>
      </c>
      <c r="V136" s="21"/>
    </row>
    <row r="137" spans="1:24" x14ac:dyDescent="0.2">
      <c r="A137" s="9" t="s">
        <v>33</v>
      </c>
      <c r="B137" s="23">
        <f t="shared" si="85"/>
        <v>1349.01</v>
      </c>
      <c r="C137" s="24">
        <f t="shared" si="86"/>
        <v>761.34</v>
      </c>
      <c r="D137" s="50"/>
      <c r="E137" s="24">
        <f>E135*3</f>
        <v>210</v>
      </c>
      <c r="F137" s="24">
        <f t="shared" si="87"/>
        <v>971.34</v>
      </c>
      <c r="G137" s="24">
        <f>G135*3</f>
        <v>26.28</v>
      </c>
      <c r="H137" s="24">
        <f>H135*3</f>
        <v>65.099999999999994</v>
      </c>
      <c r="I137" s="24">
        <f>I135*3</f>
        <v>19.259999999999998</v>
      </c>
      <c r="J137" s="29"/>
      <c r="K137" s="24">
        <f>K135*3</f>
        <v>102.12</v>
      </c>
      <c r="L137" s="24">
        <f t="shared" si="88"/>
        <v>34.14</v>
      </c>
      <c r="M137" s="24">
        <f>M135*3</f>
        <v>3</v>
      </c>
      <c r="N137" s="24">
        <f>N135*3</f>
        <v>2.4899999999999998</v>
      </c>
      <c r="O137" s="24">
        <f>O135*3</f>
        <v>68.010000000000005</v>
      </c>
      <c r="P137" s="24">
        <f t="shared" si="89"/>
        <v>0.12</v>
      </c>
      <c r="Q137" s="24">
        <f>Q135*3</f>
        <v>1.26</v>
      </c>
      <c r="R137" s="24">
        <f>R135*3</f>
        <v>17.25</v>
      </c>
      <c r="S137" s="24">
        <f>S135*3</f>
        <v>14.129999999999999</v>
      </c>
      <c r="T137" s="24">
        <f>T135*3</f>
        <v>17.009999999999998</v>
      </c>
      <c r="U137" s="24">
        <f>U135*3</f>
        <v>7.5</v>
      </c>
      <c r="V137" s="21"/>
    </row>
    <row r="138" spans="1:24" x14ac:dyDescent="0.2">
      <c r="A138" s="9" t="s">
        <v>34</v>
      </c>
      <c r="B138" s="23">
        <f t="shared" si="85"/>
        <v>1798.68</v>
      </c>
      <c r="C138" s="24">
        <f t="shared" si="86"/>
        <v>1015.12</v>
      </c>
      <c r="D138" s="50"/>
      <c r="E138" s="24">
        <f>E135*4</f>
        <v>280</v>
      </c>
      <c r="F138" s="24">
        <f t="shared" si="87"/>
        <v>1295.1199999999999</v>
      </c>
      <c r="G138" s="24">
        <f>G135*4</f>
        <v>35.04</v>
      </c>
      <c r="H138" s="24">
        <f>H135*4</f>
        <v>86.8</v>
      </c>
      <c r="I138" s="24">
        <f>I135*4</f>
        <v>25.68</v>
      </c>
      <c r="J138" s="29"/>
      <c r="K138" s="24">
        <f>K135*4</f>
        <v>136.16</v>
      </c>
      <c r="L138" s="24">
        <f t="shared" si="88"/>
        <v>45.52</v>
      </c>
      <c r="M138" s="24">
        <f>M135*4</f>
        <v>4</v>
      </c>
      <c r="N138" s="24">
        <f>N135*4</f>
        <v>3.32</v>
      </c>
      <c r="O138" s="24">
        <f>O135*4</f>
        <v>90.68</v>
      </c>
      <c r="P138" s="24">
        <f t="shared" si="89"/>
        <v>0.16</v>
      </c>
      <c r="Q138" s="24">
        <f>Q135*4</f>
        <v>1.68</v>
      </c>
      <c r="R138" s="24">
        <f>R135*4</f>
        <v>23</v>
      </c>
      <c r="S138" s="24">
        <f>S135*4</f>
        <v>18.84</v>
      </c>
      <c r="T138" s="24">
        <f>T135*4</f>
        <v>22.68</v>
      </c>
      <c r="U138" s="24">
        <f>U135*4</f>
        <v>10</v>
      </c>
      <c r="V138" s="21"/>
    </row>
    <row r="139" spans="1:24" x14ac:dyDescent="0.2">
      <c r="A139" s="9" t="s">
        <v>35</v>
      </c>
      <c r="B139" s="23">
        <f t="shared" si="85"/>
        <v>2248.35</v>
      </c>
      <c r="C139" s="24">
        <f t="shared" si="86"/>
        <v>1268.9000000000001</v>
      </c>
      <c r="D139" s="50"/>
      <c r="E139" s="24">
        <f>E135*5</f>
        <v>350</v>
      </c>
      <c r="F139" s="24">
        <f t="shared" si="87"/>
        <v>1618.9</v>
      </c>
      <c r="G139" s="24">
        <f>G135*5</f>
        <v>43.8</v>
      </c>
      <c r="H139" s="24">
        <f>H135*5</f>
        <v>108.5</v>
      </c>
      <c r="I139" s="24">
        <f>I135*5</f>
        <v>32.1</v>
      </c>
      <c r="J139" s="29"/>
      <c r="K139" s="24">
        <f>K135*5</f>
        <v>170.2</v>
      </c>
      <c r="L139" s="24">
        <f t="shared" si="88"/>
        <v>56.900000000000006</v>
      </c>
      <c r="M139" s="24">
        <f>M135*5</f>
        <v>5</v>
      </c>
      <c r="N139" s="24">
        <f>N135*5</f>
        <v>4.1499999999999995</v>
      </c>
      <c r="O139" s="24">
        <f>O135*5</f>
        <v>113.35000000000001</v>
      </c>
      <c r="P139" s="24">
        <f t="shared" si="89"/>
        <v>0.2</v>
      </c>
      <c r="Q139" s="24">
        <f>Q135*5</f>
        <v>2.1</v>
      </c>
      <c r="R139" s="24">
        <f>R135*5</f>
        <v>28.75</v>
      </c>
      <c r="S139" s="24">
        <f>S135*5</f>
        <v>23.55</v>
      </c>
      <c r="T139" s="24">
        <f>T135*5</f>
        <v>28.35</v>
      </c>
      <c r="U139" s="24">
        <f>U135*5</f>
        <v>12.5</v>
      </c>
      <c r="V139" s="21"/>
    </row>
    <row r="140" spans="1:24" x14ac:dyDescent="0.2">
      <c r="A140" s="9" t="s">
        <v>36</v>
      </c>
      <c r="B140" s="23">
        <f t="shared" si="85"/>
        <v>5064.5200000000004</v>
      </c>
      <c r="C140" s="24">
        <f t="shared" si="86"/>
        <v>1522.68</v>
      </c>
      <c r="D140" s="50"/>
      <c r="E140" s="24">
        <f>E135*6</f>
        <v>420</v>
      </c>
      <c r="F140" s="24">
        <f t="shared" si="87"/>
        <v>1942.68</v>
      </c>
      <c r="G140" s="24">
        <f>G135*6</f>
        <v>52.56</v>
      </c>
      <c r="H140" s="24">
        <f>H135*6</f>
        <v>130.19999999999999</v>
      </c>
      <c r="I140" s="24">
        <f>I135*6</f>
        <v>38.519999999999996</v>
      </c>
      <c r="J140" s="29"/>
      <c r="K140" s="24">
        <f>K135*6</f>
        <v>204.24</v>
      </c>
      <c r="L140" s="24">
        <f t="shared" si="88"/>
        <v>68.28</v>
      </c>
      <c r="M140" s="24">
        <f>M135*6</f>
        <v>6</v>
      </c>
      <c r="N140" s="24">
        <f>N135*6</f>
        <v>4.9799999999999995</v>
      </c>
      <c r="O140" s="24">
        <f>O135*6</f>
        <v>136.02000000000001</v>
      </c>
      <c r="P140" s="24">
        <f t="shared" si="89"/>
        <v>0.24</v>
      </c>
      <c r="Q140" s="24">
        <f>Q135*6</f>
        <v>2.52</v>
      </c>
      <c r="R140" s="24">
        <f>R135*6</f>
        <v>34.5</v>
      </c>
      <c r="S140" s="24">
        <f>S135*6</f>
        <v>28.259999999999998</v>
      </c>
      <c r="T140" s="24">
        <f>T135*6</f>
        <v>34.019999999999996</v>
      </c>
      <c r="U140" s="24">
        <f>U135*6</f>
        <v>15</v>
      </c>
      <c r="V140" s="25">
        <f>V116</f>
        <v>2366.5</v>
      </c>
    </row>
    <row r="141" spans="1:24" x14ac:dyDescent="0.2">
      <c r="A141" s="9" t="s">
        <v>37</v>
      </c>
      <c r="B141" s="23">
        <f t="shared" si="85"/>
        <v>5514.1900000000005</v>
      </c>
      <c r="C141" s="24">
        <f t="shared" si="86"/>
        <v>1776.46</v>
      </c>
      <c r="D141" s="50"/>
      <c r="E141" s="24">
        <f>E135*7</f>
        <v>490</v>
      </c>
      <c r="F141" s="24">
        <f t="shared" si="87"/>
        <v>2266.46</v>
      </c>
      <c r="G141" s="24">
        <f>G135*7</f>
        <v>61.32</v>
      </c>
      <c r="H141" s="24">
        <f>H135*7</f>
        <v>151.9</v>
      </c>
      <c r="I141" s="24">
        <f>I135*7</f>
        <v>44.94</v>
      </c>
      <c r="J141" s="29"/>
      <c r="K141" s="24">
        <f>K135*7</f>
        <v>238.28</v>
      </c>
      <c r="L141" s="24">
        <f t="shared" si="88"/>
        <v>79.660000000000011</v>
      </c>
      <c r="M141" s="24">
        <f>M135*7</f>
        <v>7</v>
      </c>
      <c r="N141" s="24">
        <f>N135*7</f>
        <v>5.81</v>
      </c>
      <c r="O141" s="24">
        <f>O135*7</f>
        <v>158.69</v>
      </c>
      <c r="P141" s="24">
        <f t="shared" si="89"/>
        <v>0.28000000000000003</v>
      </c>
      <c r="Q141" s="24">
        <f>Q135*7</f>
        <v>2.94</v>
      </c>
      <c r="R141" s="24">
        <f>R135*7</f>
        <v>40.25</v>
      </c>
      <c r="S141" s="24">
        <f>S135*7</f>
        <v>32.97</v>
      </c>
      <c r="T141" s="24">
        <f>T135*7</f>
        <v>39.69</v>
      </c>
      <c r="U141" s="24">
        <f>U135*7</f>
        <v>17.5</v>
      </c>
      <c r="V141" s="25">
        <f>V117</f>
        <v>2366.5</v>
      </c>
    </row>
    <row r="142" spans="1:24" x14ac:dyDescent="0.2">
      <c r="A142" s="9" t="s">
        <v>38</v>
      </c>
      <c r="B142" s="23">
        <f t="shared" si="85"/>
        <v>5963.8600000000006</v>
      </c>
      <c r="C142" s="24">
        <f t="shared" si="86"/>
        <v>2030.24</v>
      </c>
      <c r="D142" s="50"/>
      <c r="E142" s="24">
        <f>E135*8</f>
        <v>560</v>
      </c>
      <c r="F142" s="24">
        <f t="shared" si="87"/>
        <v>2590.2399999999998</v>
      </c>
      <c r="G142" s="24">
        <f>G135*8</f>
        <v>70.08</v>
      </c>
      <c r="H142" s="24">
        <f>H135*8</f>
        <v>173.6</v>
      </c>
      <c r="I142" s="24">
        <f>I135*8</f>
        <v>51.36</v>
      </c>
      <c r="J142" s="29"/>
      <c r="K142" s="24">
        <f>K135*8</f>
        <v>272.32</v>
      </c>
      <c r="L142" s="24">
        <f t="shared" si="88"/>
        <v>91.04</v>
      </c>
      <c r="M142" s="24">
        <f>M135*8</f>
        <v>8</v>
      </c>
      <c r="N142" s="24">
        <f>N135*8</f>
        <v>6.64</v>
      </c>
      <c r="O142" s="24">
        <f>O135*8</f>
        <v>181.36</v>
      </c>
      <c r="P142" s="24">
        <f t="shared" si="89"/>
        <v>0.32</v>
      </c>
      <c r="Q142" s="24">
        <f>Q135*8</f>
        <v>3.36</v>
      </c>
      <c r="R142" s="24">
        <f>R135*8</f>
        <v>46</v>
      </c>
      <c r="S142" s="24">
        <f>S135*8</f>
        <v>37.68</v>
      </c>
      <c r="T142" s="24">
        <f>T135*8</f>
        <v>45.36</v>
      </c>
      <c r="U142" s="24">
        <f>U135*8</f>
        <v>20</v>
      </c>
      <c r="V142" s="25">
        <f>V118</f>
        <v>2366.5</v>
      </c>
    </row>
    <row r="143" spans="1:24" ht="32.25" customHeight="1" x14ac:dyDescent="0.2">
      <c r="A143" s="39" t="s">
        <v>51</v>
      </c>
      <c r="B143" s="47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1"/>
    </row>
    <row r="144" spans="1:24" x14ac:dyDescent="0.2">
      <c r="A144" s="9" t="s">
        <v>31</v>
      </c>
      <c r="B144" s="23">
        <f t="shared" ref="B144:B151" si="90">SUM(F144:V144)</f>
        <v>1160.7811111111114</v>
      </c>
      <c r="C144" s="50" t="s">
        <v>52</v>
      </c>
      <c r="D144" s="24">
        <f t="shared" ref="D144:D151" si="91">D120</f>
        <v>849.28</v>
      </c>
      <c r="E144" s="24">
        <f>E133/9</f>
        <v>185.61111111111111</v>
      </c>
      <c r="F144" s="24">
        <f t="shared" ref="F144:F151" si="92">SUM(D144:E144)</f>
        <v>1034.8911111111111</v>
      </c>
      <c r="G144" s="24">
        <f>G135</f>
        <v>8.76</v>
      </c>
      <c r="H144" s="24">
        <f>H63</f>
        <v>21.7</v>
      </c>
      <c r="I144" s="24">
        <f>I63</f>
        <v>6.42</v>
      </c>
      <c r="J144" s="29"/>
      <c r="K144" s="24">
        <f>K135</f>
        <v>34.04</v>
      </c>
      <c r="L144" s="24">
        <f>L135</f>
        <v>11.38</v>
      </c>
      <c r="M144" s="24">
        <f>M63</f>
        <v>1</v>
      </c>
      <c r="N144" s="24">
        <f>N63</f>
        <v>0.83</v>
      </c>
      <c r="O144" s="24">
        <f>O135</f>
        <v>22.67</v>
      </c>
      <c r="P144" s="24">
        <f t="shared" ref="P144:P151" si="93">P120</f>
        <v>0.04</v>
      </c>
      <c r="Q144" s="24">
        <f>Q87</f>
        <v>0.42</v>
      </c>
      <c r="R144" s="24">
        <f>R63</f>
        <v>5.75</v>
      </c>
      <c r="S144" s="24">
        <f>S87</f>
        <v>4.71</v>
      </c>
      <c r="T144" s="24">
        <f>T120</f>
        <v>5.67</v>
      </c>
      <c r="U144" s="24">
        <f>U16</f>
        <v>2.5</v>
      </c>
      <c r="V144" s="40"/>
    </row>
    <row r="145" spans="1:24" x14ac:dyDescent="0.2">
      <c r="A145" s="9" t="s">
        <v>32</v>
      </c>
      <c r="B145" s="23">
        <f t="shared" si="90"/>
        <v>2321.5622222222228</v>
      </c>
      <c r="C145" s="50"/>
      <c r="D145" s="24">
        <f t="shared" si="91"/>
        <v>1698.56</v>
      </c>
      <c r="E145" s="24">
        <f>E144*2</f>
        <v>371.22222222222223</v>
      </c>
      <c r="F145" s="24">
        <f t="shared" si="92"/>
        <v>2069.7822222222221</v>
      </c>
      <c r="G145" s="24">
        <f>G144*2</f>
        <v>17.52</v>
      </c>
      <c r="H145" s="24">
        <f>H144*2</f>
        <v>43.4</v>
      </c>
      <c r="I145" s="24">
        <f>I144*2</f>
        <v>12.84</v>
      </c>
      <c r="J145" s="29"/>
      <c r="K145" s="24">
        <f>K144*2</f>
        <v>68.08</v>
      </c>
      <c r="L145" s="24">
        <f>L136</f>
        <v>22.76</v>
      </c>
      <c r="M145" s="24">
        <f>M144*2</f>
        <v>2</v>
      </c>
      <c r="N145" s="24">
        <f>N144*2</f>
        <v>1.66</v>
      </c>
      <c r="O145" s="24">
        <f>O144*2</f>
        <v>45.34</v>
      </c>
      <c r="P145" s="24">
        <f t="shared" si="93"/>
        <v>0.08</v>
      </c>
      <c r="Q145" s="24">
        <f>Q144*2</f>
        <v>0.84</v>
      </c>
      <c r="R145" s="24">
        <f>R144*2</f>
        <v>11.5</v>
      </c>
      <c r="S145" s="24">
        <f>S144*2</f>
        <v>9.42</v>
      </c>
      <c r="T145" s="24">
        <f>T144*2</f>
        <v>11.34</v>
      </c>
      <c r="U145" s="24">
        <f>U144*2</f>
        <v>5</v>
      </c>
      <c r="V145" s="40"/>
    </row>
    <row r="146" spans="1:24" x14ac:dyDescent="0.2">
      <c r="A146" s="9" t="s">
        <v>33</v>
      </c>
      <c r="B146" s="23">
        <f t="shared" si="90"/>
        <v>3482.3433333333342</v>
      </c>
      <c r="C146" s="50"/>
      <c r="D146" s="24">
        <f t="shared" si="91"/>
        <v>2547.84</v>
      </c>
      <c r="E146" s="24">
        <f>E144*3</f>
        <v>556.83333333333337</v>
      </c>
      <c r="F146" s="24">
        <f t="shared" si="92"/>
        <v>3104.6733333333336</v>
      </c>
      <c r="G146" s="24">
        <f>G144*3</f>
        <v>26.28</v>
      </c>
      <c r="H146" s="24">
        <f>H144*3</f>
        <v>65.099999999999994</v>
      </c>
      <c r="I146" s="24">
        <f>I144*3</f>
        <v>19.259999999999998</v>
      </c>
      <c r="J146" s="29"/>
      <c r="K146" s="24">
        <f>K144*3</f>
        <v>102.12</v>
      </c>
      <c r="L146" s="24">
        <f t="shared" ref="L146:L151" si="94">L137</f>
        <v>34.14</v>
      </c>
      <c r="M146" s="24">
        <f>M144*3</f>
        <v>3</v>
      </c>
      <c r="N146" s="24">
        <f>N144*3</f>
        <v>2.4899999999999998</v>
      </c>
      <c r="O146" s="24">
        <f>O144*3</f>
        <v>68.010000000000005</v>
      </c>
      <c r="P146" s="24">
        <f t="shared" si="93"/>
        <v>0.12</v>
      </c>
      <c r="Q146" s="24">
        <f>Q144*3</f>
        <v>1.26</v>
      </c>
      <c r="R146" s="24">
        <f>R144*3</f>
        <v>17.25</v>
      </c>
      <c r="S146" s="24">
        <f>S144*3</f>
        <v>14.129999999999999</v>
      </c>
      <c r="T146" s="24">
        <f>T144*3</f>
        <v>17.009999999999998</v>
      </c>
      <c r="U146" s="24">
        <f>U144*3</f>
        <v>7.5</v>
      </c>
      <c r="V146" s="40"/>
    </row>
    <row r="147" spans="1:24" x14ac:dyDescent="0.2">
      <c r="A147" s="9" t="s">
        <v>34</v>
      </c>
      <c r="B147" s="23">
        <f t="shared" si="90"/>
        <v>4643.1244444444455</v>
      </c>
      <c r="C147" s="50"/>
      <c r="D147" s="24">
        <f t="shared" si="91"/>
        <v>3397.12</v>
      </c>
      <c r="E147" s="24">
        <f>E144*4</f>
        <v>742.44444444444446</v>
      </c>
      <c r="F147" s="24">
        <f t="shared" si="92"/>
        <v>4139.5644444444442</v>
      </c>
      <c r="G147" s="24">
        <f>G144*4</f>
        <v>35.04</v>
      </c>
      <c r="H147" s="24">
        <f>H144*4</f>
        <v>86.8</v>
      </c>
      <c r="I147" s="24">
        <f>I144*4</f>
        <v>25.68</v>
      </c>
      <c r="J147" s="29"/>
      <c r="K147" s="24">
        <f>K144*4</f>
        <v>136.16</v>
      </c>
      <c r="L147" s="24">
        <f t="shared" si="94"/>
        <v>45.52</v>
      </c>
      <c r="M147" s="24">
        <f>M144*4</f>
        <v>4</v>
      </c>
      <c r="N147" s="24">
        <f>N144*4</f>
        <v>3.32</v>
      </c>
      <c r="O147" s="24">
        <f>O144*4</f>
        <v>90.68</v>
      </c>
      <c r="P147" s="24">
        <f t="shared" si="93"/>
        <v>0.16</v>
      </c>
      <c r="Q147" s="24">
        <f>Q144*4</f>
        <v>1.68</v>
      </c>
      <c r="R147" s="24">
        <f>R144*4</f>
        <v>23</v>
      </c>
      <c r="S147" s="24">
        <f>S144*4</f>
        <v>18.84</v>
      </c>
      <c r="T147" s="24">
        <f>T144*4</f>
        <v>22.68</v>
      </c>
      <c r="U147" s="24">
        <f>U144*4</f>
        <v>10</v>
      </c>
      <c r="V147" s="40"/>
    </row>
    <row r="148" spans="1:24" x14ac:dyDescent="0.2">
      <c r="A148" s="9" t="s">
        <v>35</v>
      </c>
      <c r="B148" s="23">
        <f t="shared" si="90"/>
        <v>5803.905555555556</v>
      </c>
      <c r="C148" s="50"/>
      <c r="D148" s="24">
        <f t="shared" si="91"/>
        <v>4246.3999999999996</v>
      </c>
      <c r="E148" s="24">
        <f>E144*5</f>
        <v>928.05555555555554</v>
      </c>
      <c r="F148" s="24">
        <f t="shared" si="92"/>
        <v>5174.4555555555553</v>
      </c>
      <c r="G148" s="24">
        <f>G144*5</f>
        <v>43.8</v>
      </c>
      <c r="H148" s="24">
        <f>H144*5</f>
        <v>108.5</v>
      </c>
      <c r="I148" s="24">
        <f>I144*5</f>
        <v>32.1</v>
      </c>
      <c r="J148" s="29"/>
      <c r="K148" s="24">
        <f>K144*5</f>
        <v>170.2</v>
      </c>
      <c r="L148" s="24">
        <f t="shared" si="94"/>
        <v>56.900000000000006</v>
      </c>
      <c r="M148" s="24">
        <f>M144*5</f>
        <v>5</v>
      </c>
      <c r="N148" s="24">
        <f>N144*5</f>
        <v>4.1499999999999995</v>
      </c>
      <c r="O148" s="24">
        <f>O144*5</f>
        <v>113.35000000000001</v>
      </c>
      <c r="P148" s="24">
        <f t="shared" si="93"/>
        <v>0.2</v>
      </c>
      <c r="Q148" s="24">
        <f>Q144*5</f>
        <v>2.1</v>
      </c>
      <c r="R148" s="24">
        <f>R144*5</f>
        <v>28.75</v>
      </c>
      <c r="S148" s="24">
        <f>S144*5</f>
        <v>23.55</v>
      </c>
      <c r="T148" s="24">
        <f>T144*5</f>
        <v>28.35</v>
      </c>
      <c r="U148" s="24">
        <f>U144*5</f>
        <v>12.5</v>
      </c>
      <c r="V148" s="40"/>
    </row>
    <row r="149" spans="1:24" x14ac:dyDescent="0.2">
      <c r="A149" s="9" t="s">
        <v>36</v>
      </c>
      <c r="B149" s="23">
        <f t="shared" si="90"/>
        <v>9331.1866666666683</v>
      </c>
      <c r="C149" s="50"/>
      <c r="D149" s="24">
        <f t="shared" si="91"/>
        <v>5095.68</v>
      </c>
      <c r="E149" s="24">
        <f>E144*6</f>
        <v>1113.6666666666667</v>
      </c>
      <c r="F149" s="24">
        <f t="shared" si="92"/>
        <v>6209.3466666666673</v>
      </c>
      <c r="G149" s="24">
        <f>G144*6</f>
        <v>52.56</v>
      </c>
      <c r="H149" s="24">
        <f>H144*6</f>
        <v>130.19999999999999</v>
      </c>
      <c r="I149" s="24">
        <f>I144*6</f>
        <v>38.519999999999996</v>
      </c>
      <c r="J149" s="29"/>
      <c r="K149" s="24">
        <f>K144*6</f>
        <v>204.24</v>
      </c>
      <c r="L149" s="24">
        <f t="shared" si="94"/>
        <v>68.28</v>
      </c>
      <c r="M149" s="24">
        <f>M144*6</f>
        <v>6</v>
      </c>
      <c r="N149" s="24">
        <f>N144*6</f>
        <v>4.9799999999999995</v>
      </c>
      <c r="O149" s="24">
        <f>O144*6</f>
        <v>136.02000000000001</v>
      </c>
      <c r="P149" s="24">
        <f t="shared" si="93"/>
        <v>0.24</v>
      </c>
      <c r="Q149" s="24">
        <f>Q144*6</f>
        <v>2.52</v>
      </c>
      <c r="R149" s="24">
        <f>R144*6</f>
        <v>34.5</v>
      </c>
      <c r="S149" s="24">
        <f>S144*6</f>
        <v>28.259999999999998</v>
      </c>
      <c r="T149" s="24">
        <f>T144*6</f>
        <v>34.019999999999996</v>
      </c>
      <c r="U149" s="24">
        <f>U144*6</f>
        <v>15</v>
      </c>
      <c r="V149" s="25">
        <f>V125</f>
        <v>2366.5</v>
      </c>
    </row>
    <row r="150" spans="1:24" x14ac:dyDescent="0.2">
      <c r="A150" s="9" t="s">
        <v>37</v>
      </c>
      <c r="B150" s="23">
        <f t="shared" si="90"/>
        <v>10491.967777777776</v>
      </c>
      <c r="C150" s="50"/>
      <c r="D150" s="24">
        <f t="shared" si="91"/>
        <v>5944.96</v>
      </c>
      <c r="E150" s="24">
        <f>E144*7</f>
        <v>1299.2777777777778</v>
      </c>
      <c r="F150" s="24">
        <f t="shared" si="92"/>
        <v>7244.2377777777783</v>
      </c>
      <c r="G150" s="24">
        <f>G144*7</f>
        <v>61.32</v>
      </c>
      <c r="H150" s="24">
        <f>H144*7</f>
        <v>151.9</v>
      </c>
      <c r="I150" s="24">
        <f>I144*7</f>
        <v>44.94</v>
      </c>
      <c r="J150" s="29"/>
      <c r="K150" s="24">
        <f>K144*7</f>
        <v>238.28</v>
      </c>
      <c r="L150" s="24">
        <f t="shared" si="94"/>
        <v>79.660000000000011</v>
      </c>
      <c r="M150" s="24">
        <f>M144*7</f>
        <v>7</v>
      </c>
      <c r="N150" s="24">
        <f>N144*7</f>
        <v>5.81</v>
      </c>
      <c r="O150" s="24">
        <f>O144*7</f>
        <v>158.69</v>
      </c>
      <c r="P150" s="24">
        <f t="shared" si="93"/>
        <v>0.28000000000000003</v>
      </c>
      <c r="Q150" s="24">
        <f>Q144*7</f>
        <v>2.94</v>
      </c>
      <c r="R150" s="24">
        <f>R144*7</f>
        <v>40.25</v>
      </c>
      <c r="S150" s="24">
        <f>S144*7</f>
        <v>32.97</v>
      </c>
      <c r="T150" s="24">
        <f>T144*7</f>
        <v>39.69</v>
      </c>
      <c r="U150" s="24">
        <f>U144*7</f>
        <v>17.5</v>
      </c>
      <c r="V150" s="25">
        <f>V126</f>
        <v>2366.5</v>
      </c>
    </row>
    <row r="151" spans="1:24" x14ac:dyDescent="0.2">
      <c r="A151" s="9" t="s">
        <v>38</v>
      </c>
      <c r="B151" s="23">
        <f t="shared" si="90"/>
        <v>11652.748888888891</v>
      </c>
      <c r="C151" s="50"/>
      <c r="D151" s="24">
        <f t="shared" si="91"/>
        <v>6794.24</v>
      </c>
      <c r="E151" s="24">
        <f>E144*8</f>
        <v>1484.8888888888889</v>
      </c>
      <c r="F151" s="24">
        <f t="shared" si="92"/>
        <v>8279.1288888888885</v>
      </c>
      <c r="G151" s="24">
        <f>G144*8</f>
        <v>70.08</v>
      </c>
      <c r="H151" s="24">
        <f>H144*8</f>
        <v>173.6</v>
      </c>
      <c r="I151" s="24">
        <f>I144*8</f>
        <v>51.36</v>
      </c>
      <c r="J151" s="29"/>
      <c r="K151" s="24">
        <f>K144*8</f>
        <v>272.32</v>
      </c>
      <c r="L151" s="24">
        <f t="shared" si="94"/>
        <v>91.04</v>
      </c>
      <c r="M151" s="24">
        <f>M144*8</f>
        <v>8</v>
      </c>
      <c r="N151" s="24">
        <f>N144*8</f>
        <v>6.64</v>
      </c>
      <c r="O151" s="24">
        <f>O144*8</f>
        <v>181.36</v>
      </c>
      <c r="P151" s="24">
        <f t="shared" si="93"/>
        <v>0.32</v>
      </c>
      <c r="Q151" s="24">
        <f>Q144*8</f>
        <v>3.36</v>
      </c>
      <c r="R151" s="24">
        <f>R144*8</f>
        <v>46</v>
      </c>
      <c r="S151" s="24">
        <f>S144*8</f>
        <v>37.68</v>
      </c>
      <c r="T151" s="24">
        <f>T144*8</f>
        <v>45.36</v>
      </c>
      <c r="U151" s="24">
        <f>U144*8</f>
        <v>20</v>
      </c>
      <c r="V151" s="25">
        <f>V127</f>
        <v>2366.5</v>
      </c>
    </row>
    <row r="152" spans="1:24" ht="15.75" customHeight="1" x14ac:dyDescent="0.2">
      <c r="A152" s="32" t="s">
        <v>47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V152" s="51"/>
    </row>
    <row r="153" spans="1:24" customFormat="1" x14ac:dyDescent="0.2">
      <c r="V153" s="52"/>
    </row>
    <row r="154" spans="1:24" ht="17.25" customHeight="1" x14ac:dyDescent="0.2">
      <c r="A154" s="106" t="s">
        <v>58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35"/>
    </row>
    <row r="155" spans="1:24" ht="42" customHeight="1" x14ac:dyDescent="0.2">
      <c r="A155" s="12" t="s">
        <v>2</v>
      </c>
      <c r="B155" s="12" t="s">
        <v>3</v>
      </c>
      <c r="C155" s="12" t="s">
        <v>48</v>
      </c>
      <c r="D155" s="12" t="s">
        <v>49</v>
      </c>
      <c r="E155" s="12" t="s">
        <v>54</v>
      </c>
      <c r="F155" s="12" t="s">
        <v>55</v>
      </c>
      <c r="G155" s="12" t="s">
        <v>8</v>
      </c>
      <c r="H155" s="12" t="s">
        <v>9</v>
      </c>
      <c r="I155" s="12" t="s">
        <v>10</v>
      </c>
      <c r="J155" s="12" t="s">
        <v>11</v>
      </c>
      <c r="K155" s="12" t="s">
        <v>12</v>
      </c>
      <c r="L155" s="12" t="s">
        <v>13</v>
      </c>
      <c r="M155" s="12" t="s">
        <v>14</v>
      </c>
      <c r="N155" s="12" t="s">
        <v>15</v>
      </c>
      <c r="O155" s="12" t="s">
        <v>16</v>
      </c>
      <c r="P155" s="14" t="s">
        <v>17</v>
      </c>
      <c r="Q155" s="12" t="s">
        <v>18</v>
      </c>
      <c r="R155" s="14" t="s">
        <v>19</v>
      </c>
      <c r="S155" s="14" t="s">
        <v>20</v>
      </c>
      <c r="T155" s="14" t="s">
        <v>21</v>
      </c>
      <c r="U155" s="14" t="s">
        <v>22</v>
      </c>
      <c r="V155" s="16" t="s">
        <v>23</v>
      </c>
    </row>
    <row r="156" spans="1:24" x14ac:dyDescent="0.2">
      <c r="A156" s="42" t="s">
        <v>28</v>
      </c>
      <c r="B156" s="43">
        <f>SUM(F156:V156)</f>
        <v>6967.5</v>
      </c>
      <c r="C156" s="44">
        <f>C13</f>
        <v>2284</v>
      </c>
      <c r="D156" s="43"/>
      <c r="E156" s="43">
        <v>600</v>
      </c>
      <c r="F156" s="44">
        <f>SUM(C156:E156)</f>
        <v>2884</v>
      </c>
      <c r="G156" s="44">
        <f>G133</f>
        <v>211</v>
      </c>
      <c r="H156" s="44">
        <f>H132</f>
        <v>361</v>
      </c>
      <c r="I156" s="44">
        <v>77</v>
      </c>
      <c r="J156" s="37"/>
      <c r="K156" s="44">
        <f>K10</f>
        <v>408.5</v>
      </c>
      <c r="L156" s="44">
        <f>L132</f>
        <v>136.5</v>
      </c>
      <c r="M156" s="44">
        <v>12</v>
      </c>
      <c r="N156" s="44">
        <v>10</v>
      </c>
      <c r="O156" s="44">
        <f>O133</f>
        <v>272</v>
      </c>
      <c r="P156" s="44">
        <v>0.5</v>
      </c>
      <c r="Q156" s="44">
        <f>Q132</f>
        <v>5</v>
      </c>
      <c r="R156" s="44">
        <f>R133</f>
        <v>69</v>
      </c>
      <c r="S156" s="44">
        <v>56.5</v>
      </c>
      <c r="T156" s="44">
        <v>68</v>
      </c>
      <c r="U156" s="44">
        <v>30</v>
      </c>
      <c r="V156" s="45">
        <f>V132</f>
        <v>2366.5</v>
      </c>
      <c r="W156" s="2"/>
      <c r="X156" s="2"/>
    </row>
    <row r="157" spans="1:24" x14ac:dyDescent="0.2">
      <c r="A157" s="46" t="s">
        <v>29</v>
      </c>
      <c r="B157" s="23">
        <f>SUM(F157:V157)</f>
        <v>12327</v>
      </c>
      <c r="C157" s="23"/>
      <c r="D157" s="24">
        <f>D14</f>
        <v>7643.5</v>
      </c>
      <c r="E157" s="24">
        <v>600</v>
      </c>
      <c r="F157" s="24">
        <f>SUM(C157:E157)</f>
        <v>8243.5</v>
      </c>
      <c r="G157" s="24">
        <f>G156</f>
        <v>211</v>
      </c>
      <c r="H157" s="24">
        <f>H132</f>
        <v>361</v>
      </c>
      <c r="I157" s="24">
        <v>77</v>
      </c>
      <c r="J157" s="29"/>
      <c r="K157" s="24">
        <f>K10</f>
        <v>408.5</v>
      </c>
      <c r="L157" s="24">
        <f>L133</f>
        <v>136.5</v>
      </c>
      <c r="M157" s="24">
        <v>12</v>
      </c>
      <c r="N157" s="24">
        <v>10</v>
      </c>
      <c r="O157" s="24">
        <f>O156</f>
        <v>272</v>
      </c>
      <c r="P157" s="24">
        <v>0.5</v>
      </c>
      <c r="Q157" s="24">
        <f>Q132</f>
        <v>5</v>
      </c>
      <c r="R157" s="24">
        <f>R156</f>
        <v>69</v>
      </c>
      <c r="S157" s="24">
        <v>56.5</v>
      </c>
      <c r="T157" s="24">
        <v>68</v>
      </c>
      <c r="U157" s="24">
        <v>30</v>
      </c>
      <c r="V157" s="25">
        <f>V133</f>
        <v>2366.5</v>
      </c>
    </row>
    <row r="158" spans="1:24" ht="32.25" customHeight="1" x14ac:dyDescent="0.2">
      <c r="A158" s="39" t="s">
        <v>50</v>
      </c>
      <c r="B158" s="47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1"/>
    </row>
    <row r="159" spans="1:24" x14ac:dyDescent="0.2">
      <c r="A159" s="9" t="s">
        <v>31</v>
      </c>
      <c r="B159" s="23">
        <f t="shared" ref="B159:B166" si="95">SUM(F159:V159)</f>
        <v>446.34000000000003</v>
      </c>
      <c r="C159" s="24">
        <f t="shared" ref="C159:C166" si="96">C135</f>
        <v>253.78</v>
      </c>
      <c r="D159" s="50"/>
      <c r="E159" s="24">
        <f>ROUND(E156/9,2)</f>
        <v>66.67</v>
      </c>
      <c r="F159" s="24">
        <f t="shared" ref="F159:F166" si="97">SUM(C159:E159)</f>
        <v>320.45</v>
      </c>
      <c r="G159" s="24">
        <f>G135</f>
        <v>8.76</v>
      </c>
      <c r="H159" s="24">
        <f>H135</f>
        <v>21.7</v>
      </c>
      <c r="I159" s="24">
        <f>I135</f>
        <v>6.42</v>
      </c>
      <c r="J159" s="29"/>
      <c r="K159" s="24">
        <f>K16</f>
        <v>34.04</v>
      </c>
      <c r="L159" s="24">
        <f t="shared" ref="L159:T166" si="98">L135</f>
        <v>11.38</v>
      </c>
      <c r="M159" s="24">
        <f t="shared" si="98"/>
        <v>1</v>
      </c>
      <c r="N159" s="24">
        <f t="shared" si="98"/>
        <v>0.83</v>
      </c>
      <c r="O159" s="24">
        <f t="shared" si="98"/>
        <v>22.67</v>
      </c>
      <c r="P159" s="24">
        <f t="shared" si="98"/>
        <v>0.04</v>
      </c>
      <c r="Q159" s="24">
        <f t="shared" si="98"/>
        <v>0.42</v>
      </c>
      <c r="R159" s="24">
        <f t="shared" si="98"/>
        <v>5.75</v>
      </c>
      <c r="S159" s="24">
        <f t="shared" si="98"/>
        <v>4.71</v>
      </c>
      <c r="T159" s="24">
        <f t="shared" si="98"/>
        <v>5.67</v>
      </c>
      <c r="U159" s="24">
        <f>U16</f>
        <v>2.5</v>
      </c>
      <c r="V159" s="21"/>
    </row>
    <row r="160" spans="1:24" x14ac:dyDescent="0.2">
      <c r="A160" s="9" t="s">
        <v>32</v>
      </c>
      <c r="B160" s="23">
        <f t="shared" si="95"/>
        <v>892.68000000000006</v>
      </c>
      <c r="C160" s="24">
        <f t="shared" si="96"/>
        <v>507.56</v>
      </c>
      <c r="D160" s="50"/>
      <c r="E160" s="24">
        <f>E159*2</f>
        <v>133.34</v>
      </c>
      <c r="F160" s="24">
        <f t="shared" si="97"/>
        <v>640.9</v>
      </c>
      <c r="G160" s="24">
        <f>G159*2</f>
        <v>17.52</v>
      </c>
      <c r="H160" s="24">
        <f>H159*2</f>
        <v>43.4</v>
      </c>
      <c r="I160" s="24">
        <f>I159*2</f>
        <v>12.84</v>
      </c>
      <c r="J160" s="29"/>
      <c r="K160" s="24">
        <f>K159*2</f>
        <v>68.08</v>
      </c>
      <c r="L160" s="24">
        <f>L136</f>
        <v>22.76</v>
      </c>
      <c r="M160" s="24">
        <f>M159*2</f>
        <v>2</v>
      </c>
      <c r="N160" s="24">
        <f>N159*2</f>
        <v>1.66</v>
      </c>
      <c r="O160" s="24">
        <f>O159*2</f>
        <v>45.34</v>
      </c>
      <c r="P160" s="24">
        <f t="shared" si="98"/>
        <v>0.08</v>
      </c>
      <c r="Q160" s="24">
        <f>Q159*2</f>
        <v>0.84</v>
      </c>
      <c r="R160" s="24">
        <f>R159*2</f>
        <v>11.5</v>
      </c>
      <c r="S160" s="24">
        <f>S159*2</f>
        <v>9.42</v>
      </c>
      <c r="T160" s="24">
        <f>T159*2</f>
        <v>11.34</v>
      </c>
      <c r="U160" s="24">
        <f>U159*2</f>
        <v>5</v>
      </c>
      <c r="V160" s="21"/>
    </row>
    <row r="161" spans="1:22" x14ac:dyDescent="0.2">
      <c r="A161" s="9" t="s">
        <v>33</v>
      </c>
      <c r="B161" s="23">
        <f t="shared" si="95"/>
        <v>1339.0200000000002</v>
      </c>
      <c r="C161" s="24">
        <f t="shared" si="96"/>
        <v>761.34</v>
      </c>
      <c r="D161" s="50"/>
      <c r="E161" s="24">
        <f>E159*3</f>
        <v>200.01</v>
      </c>
      <c r="F161" s="24">
        <f t="shared" si="97"/>
        <v>961.35</v>
      </c>
      <c r="G161" s="24">
        <f>G159*3</f>
        <v>26.28</v>
      </c>
      <c r="H161" s="24">
        <f>H159*3</f>
        <v>65.099999999999994</v>
      </c>
      <c r="I161" s="24">
        <f>I159*3</f>
        <v>19.259999999999998</v>
      </c>
      <c r="J161" s="29"/>
      <c r="K161" s="24">
        <f>K159*3</f>
        <v>102.12</v>
      </c>
      <c r="L161" s="24">
        <f t="shared" ref="L161:L166" si="99">L137</f>
        <v>34.14</v>
      </c>
      <c r="M161" s="24">
        <f>M159*3</f>
        <v>3</v>
      </c>
      <c r="N161" s="24">
        <f>N159*3</f>
        <v>2.4899999999999998</v>
      </c>
      <c r="O161" s="24">
        <f>O159*3</f>
        <v>68.010000000000005</v>
      </c>
      <c r="P161" s="24">
        <f t="shared" si="98"/>
        <v>0.12</v>
      </c>
      <c r="Q161" s="24">
        <f>Q159*3</f>
        <v>1.26</v>
      </c>
      <c r="R161" s="24">
        <f>R159*3</f>
        <v>17.25</v>
      </c>
      <c r="S161" s="24">
        <f>S159*3</f>
        <v>14.129999999999999</v>
      </c>
      <c r="T161" s="24">
        <f>T159*3</f>
        <v>17.009999999999998</v>
      </c>
      <c r="U161" s="24">
        <f>U159*3</f>
        <v>7.5</v>
      </c>
      <c r="V161" s="21"/>
    </row>
    <row r="162" spans="1:22" x14ac:dyDescent="0.2">
      <c r="A162" s="9" t="s">
        <v>34</v>
      </c>
      <c r="B162" s="23">
        <f t="shared" si="95"/>
        <v>1785.3600000000001</v>
      </c>
      <c r="C162" s="24">
        <f t="shared" si="96"/>
        <v>1015.12</v>
      </c>
      <c r="D162" s="50"/>
      <c r="E162" s="24">
        <f>E159*4</f>
        <v>266.68</v>
      </c>
      <c r="F162" s="24">
        <f t="shared" si="97"/>
        <v>1281.8</v>
      </c>
      <c r="G162" s="24">
        <f>G159*4</f>
        <v>35.04</v>
      </c>
      <c r="H162" s="24">
        <f>H159*4</f>
        <v>86.8</v>
      </c>
      <c r="I162" s="24">
        <f>I159*4</f>
        <v>25.68</v>
      </c>
      <c r="J162" s="29"/>
      <c r="K162" s="24">
        <f>K159*4</f>
        <v>136.16</v>
      </c>
      <c r="L162" s="24">
        <f t="shared" si="99"/>
        <v>45.52</v>
      </c>
      <c r="M162" s="24">
        <f>M159*4</f>
        <v>4</v>
      </c>
      <c r="N162" s="24">
        <f>N159*4</f>
        <v>3.32</v>
      </c>
      <c r="O162" s="24">
        <f>O159*4</f>
        <v>90.68</v>
      </c>
      <c r="P162" s="24">
        <f t="shared" si="98"/>
        <v>0.16</v>
      </c>
      <c r="Q162" s="24">
        <f>Q159*4</f>
        <v>1.68</v>
      </c>
      <c r="R162" s="24">
        <f>R159*4</f>
        <v>23</v>
      </c>
      <c r="S162" s="24">
        <f>S159*4</f>
        <v>18.84</v>
      </c>
      <c r="T162" s="24">
        <f>T159*4</f>
        <v>22.68</v>
      </c>
      <c r="U162" s="24">
        <f>U159*4</f>
        <v>10</v>
      </c>
      <c r="V162" s="21"/>
    </row>
    <row r="163" spans="1:22" x14ac:dyDescent="0.2">
      <c r="A163" s="9" t="s">
        <v>35</v>
      </c>
      <c r="B163" s="23">
        <f t="shared" si="95"/>
        <v>2231.6999999999998</v>
      </c>
      <c r="C163" s="24">
        <f t="shared" si="96"/>
        <v>1268.9000000000001</v>
      </c>
      <c r="D163" s="50"/>
      <c r="E163" s="24">
        <f>E159*5</f>
        <v>333.35</v>
      </c>
      <c r="F163" s="24">
        <f t="shared" si="97"/>
        <v>1602.25</v>
      </c>
      <c r="G163" s="24">
        <f>G159*5</f>
        <v>43.8</v>
      </c>
      <c r="H163" s="24">
        <f>H159*5</f>
        <v>108.5</v>
      </c>
      <c r="I163" s="24">
        <f>I159*5</f>
        <v>32.1</v>
      </c>
      <c r="J163" s="29"/>
      <c r="K163" s="24">
        <f>K159*5</f>
        <v>170.2</v>
      </c>
      <c r="L163" s="24">
        <f t="shared" si="99"/>
        <v>56.900000000000006</v>
      </c>
      <c r="M163" s="24">
        <f>M159*5</f>
        <v>5</v>
      </c>
      <c r="N163" s="24">
        <f>N159*5</f>
        <v>4.1499999999999995</v>
      </c>
      <c r="O163" s="24">
        <f>O159*5</f>
        <v>113.35000000000001</v>
      </c>
      <c r="P163" s="24">
        <f t="shared" si="98"/>
        <v>0.2</v>
      </c>
      <c r="Q163" s="24">
        <f>Q159*5</f>
        <v>2.1</v>
      </c>
      <c r="R163" s="24">
        <f>R159*5</f>
        <v>28.75</v>
      </c>
      <c r="S163" s="24">
        <f>S159*5</f>
        <v>23.55</v>
      </c>
      <c r="T163" s="24">
        <f>T159*5</f>
        <v>28.35</v>
      </c>
      <c r="U163" s="24">
        <f>U159*5</f>
        <v>12.5</v>
      </c>
      <c r="V163" s="21"/>
    </row>
    <row r="164" spans="1:22" x14ac:dyDescent="0.2">
      <c r="A164" s="9" t="s">
        <v>36</v>
      </c>
      <c r="B164" s="23">
        <f t="shared" si="95"/>
        <v>5044.5400000000009</v>
      </c>
      <c r="C164" s="24">
        <f t="shared" si="96"/>
        <v>1522.68</v>
      </c>
      <c r="D164" s="50"/>
      <c r="E164" s="24">
        <f>E159*6</f>
        <v>400.02</v>
      </c>
      <c r="F164" s="24">
        <f t="shared" si="97"/>
        <v>1922.7</v>
      </c>
      <c r="G164" s="24">
        <f>G159*6</f>
        <v>52.56</v>
      </c>
      <c r="H164" s="24">
        <f>H159*6</f>
        <v>130.19999999999999</v>
      </c>
      <c r="I164" s="24">
        <f>I159*6</f>
        <v>38.519999999999996</v>
      </c>
      <c r="J164" s="29"/>
      <c r="K164" s="24">
        <f>K159*6</f>
        <v>204.24</v>
      </c>
      <c r="L164" s="24">
        <f t="shared" si="99"/>
        <v>68.28</v>
      </c>
      <c r="M164" s="24">
        <f>M159*6</f>
        <v>6</v>
      </c>
      <c r="N164" s="24">
        <f>N159*6</f>
        <v>4.9799999999999995</v>
      </c>
      <c r="O164" s="24">
        <f>O159*6</f>
        <v>136.02000000000001</v>
      </c>
      <c r="P164" s="24">
        <f t="shared" si="98"/>
        <v>0.24</v>
      </c>
      <c r="Q164" s="24">
        <f>Q159*6</f>
        <v>2.52</v>
      </c>
      <c r="R164" s="24">
        <f>R159*6</f>
        <v>34.5</v>
      </c>
      <c r="S164" s="24">
        <f>S159*6</f>
        <v>28.259999999999998</v>
      </c>
      <c r="T164" s="24">
        <f>T159*6</f>
        <v>34.019999999999996</v>
      </c>
      <c r="U164" s="24">
        <f>U159*6</f>
        <v>15</v>
      </c>
      <c r="V164" s="25">
        <f>V140</f>
        <v>2366.5</v>
      </c>
    </row>
    <row r="165" spans="1:22" x14ac:dyDescent="0.2">
      <c r="A165" s="9" t="s">
        <v>37</v>
      </c>
      <c r="B165" s="23">
        <f t="shared" si="95"/>
        <v>5490.880000000001</v>
      </c>
      <c r="C165" s="24">
        <f t="shared" si="96"/>
        <v>1776.46</v>
      </c>
      <c r="D165" s="50"/>
      <c r="E165" s="24">
        <f>E159*7</f>
        <v>466.69</v>
      </c>
      <c r="F165" s="24">
        <f t="shared" si="97"/>
        <v>2243.15</v>
      </c>
      <c r="G165" s="24">
        <f>G159*7</f>
        <v>61.32</v>
      </c>
      <c r="H165" s="24">
        <f>H159*7</f>
        <v>151.9</v>
      </c>
      <c r="I165" s="24">
        <f>I159*7</f>
        <v>44.94</v>
      </c>
      <c r="J165" s="29"/>
      <c r="K165" s="24">
        <f>K159*7</f>
        <v>238.28</v>
      </c>
      <c r="L165" s="24">
        <f t="shared" si="99"/>
        <v>79.660000000000011</v>
      </c>
      <c r="M165" s="24">
        <f>M159*7</f>
        <v>7</v>
      </c>
      <c r="N165" s="24">
        <f>N159*7</f>
        <v>5.81</v>
      </c>
      <c r="O165" s="24">
        <f>O159*7</f>
        <v>158.69</v>
      </c>
      <c r="P165" s="24">
        <f t="shared" si="98"/>
        <v>0.28000000000000003</v>
      </c>
      <c r="Q165" s="24">
        <f>Q159*7</f>
        <v>2.94</v>
      </c>
      <c r="R165" s="24">
        <f>R159*7</f>
        <v>40.25</v>
      </c>
      <c r="S165" s="24">
        <f>S159*7</f>
        <v>32.97</v>
      </c>
      <c r="T165" s="24">
        <f>T159*7</f>
        <v>39.69</v>
      </c>
      <c r="U165" s="24">
        <f>U159*7</f>
        <v>17.5</v>
      </c>
      <c r="V165" s="25">
        <f>V141</f>
        <v>2366.5</v>
      </c>
    </row>
    <row r="166" spans="1:22" x14ac:dyDescent="0.2">
      <c r="A166" s="9" t="s">
        <v>38</v>
      </c>
      <c r="B166" s="23">
        <f t="shared" si="95"/>
        <v>5937.22</v>
      </c>
      <c r="C166" s="24">
        <f t="shared" si="96"/>
        <v>2030.24</v>
      </c>
      <c r="D166" s="50"/>
      <c r="E166" s="24">
        <f>E159*8</f>
        <v>533.36</v>
      </c>
      <c r="F166" s="24">
        <f t="shared" si="97"/>
        <v>2563.6</v>
      </c>
      <c r="G166" s="24">
        <f>G159*8</f>
        <v>70.08</v>
      </c>
      <c r="H166" s="24">
        <f>H159*8</f>
        <v>173.6</v>
      </c>
      <c r="I166" s="24">
        <f>I159*8</f>
        <v>51.36</v>
      </c>
      <c r="J166" s="29"/>
      <c r="K166" s="24">
        <f>K159*8</f>
        <v>272.32</v>
      </c>
      <c r="L166" s="24">
        <f t="shared" si="99"/>
        <v>91.04</v>
      </c>
      <c r="M166" s="24">
        <f>M159*8</f>
        <v>8</v>
      </c>
      <c r="N166" s="24">
        <f>N159*8</f>
        <v>6.64</v>
      </c>
      <c r="O166" s="24">
        <f>O159*8</f>
        <v>181.36</v>
      </c>
      <c r="P166" s="24">
        <f t="shared" si="98"/>
        <v>0.32</v>
      </c>
      <c r="Q166" s="24">
        <f>Q159*8</f>
        <v>3.36</v>
      </c>
      <c r="R166" s="24">
        <f>R159*8</f>
        <v>46</v>
      </c>
      <c r="S166" s="24">
        <f>S159*8</f>
        <v>37.68</v>
      </c>
      <c r="T166" s="24">
        <f>T159*8</f>
        <v>45.36</v>
      </c>
      <c r="U166" s="24">
        <f>U159*8</f>
        <v>20</v>
      </c>
      <c r="V166" s="25">
        <f>V142</f>
        <v>2366.5</v>
      </c>
    </row>
    <row r="167" spans="1:22" ht="32.25" customHeight="1" x14ac:dyDescent="0.2">
      <c r="A167" s="39" t="s">
        <v>51</v>
      </c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1"/>
    </row>
    <row r="168" spans="1:22" x14ac:dyDescent="0.2">
      <c r="A168" s="9" t="s">
        <v>31</v>
      </c>
      <c r="B168" s="23">
        <f t="shared" ref="B168:B175" si="100">SUM(F168:V168)</f>
        <v>1041.8399999999999</v>
      </c>
      <c r="C168" s="50" t="s">
        <v>52</v>
      </c>
      <c r="D168" s="24">
        <f t="shared" ref="D168:D175" si="101">D144</f>
        <v>849.28</v>
      </c>
      <c r="E168" s="24">
        <f t="shared" ref="E168:E175" si="102">E159</f>
        <v>66.67</v>
      </c>
      <c r="F168" s="24">
        <f t="shared" ref="F168:F175" si="103">SUM(D168:E168)</f>
        <v>915.94999999999993</v>
      </c>
      <c r="G168" s="24">
        <f>G159</f>
        <v>8.76</v>
      </c>
      <c r="H168" s="24">
        <f>H135</f>
        <v>21.7</v>
      </c>
      <c r="I168" s="24">
        <f>I144</f>
        <v>6.42</v>
      </c>
      <c r="J168" s="29"/>
      <c r="K168" s="24">
        <f>K159</f>
        <v>34.04</v>
      </c>
      <c r="L168" s="24">
        <f>L159</f>
        <v>11.38</v>
      </c>
      <c r="M168" s="24">
        <f>M135</f>
        <v>1</v>
      </c>
      <c r="N168" s="24">
        <f>N144</f>
        <v>0.83</v>
      </c>
      <c r="O168" s="24">
        <f>O159</f>
        <v>22.67</v>
      </c>
      <c r="P168" s="24">
        <f t="shared" ref="P168:P175" si="104">P144</f>
        <v>0.04</v>
      </c>
      <c r="Q168" s="24">
        <f>Q135</f>
        <v>0.42</v>
      </c>
      <c r="R168" s="24">
        <f>R135</f>
        <v>5.75</v>
      </c>
      <c r="S168" s="24">
        <f>S135</f>
        <v>4.71</v>
      </c>
      <c r="T168" s="24">
        <f>T144</f>
        <v>5.67</v>
      </c>
      <c r="U168" s="24">
        <f>U16</f>
        <v>2.5</v>
      </c>
      <c r="V168" s="40"/>
    </row>
    <row r="169" spans="1:22" x14ac:dyDescent="0.2">
      <c r="A169" s="9" t="s">
        <v>32</v>
      </c>
      <c r="B169" s="23">
        <f t="shared" si="100"/>
        <v>2083.6799999999998</v>
      </c>
      <c r="C169" s="50"/>
      <c r="D169" s="24">
        <f t="shared" si="101"/>
        <v>1698.56</v>
      </c>
      <c r="E169" s="24">
        <f t="shared" si="102"/>
        <v>133.34</v>
      </c>
      <c r="F169" s="24">
        <f t="shared" si="103"/>
        <v>1831.8999999999999</v>
      </c>
      <c r="G169" s="24">
        <f>G168*2</f>
        <v>17.52</v>
      </c>
      <c r="H169" s="24">
        <f>H168*2</f>
        <v>43.4</v>
      </c>
      <c r="I169" s="24">
        <f>I168*2</f>
        <v>12.84</v>
      </c>
      <c r="J169" s="29"/>
      <c r="K169" s="24">
        <f>K168*2</f>
        <v>68.08</v>
      </c>
      <c r="L169" s="24">
        <f>L160</f>
        <v>22.76</v>
      </c>
      <c r="M169" s="24">
        <f>M168*2</f>
        <v>2</v>
      </c>
      <c r="N169" s="24">
        <f>N168*2</f>
        <v>1.66</v>
      </c>
      <c r="O169" s="24">
        <f>O168*2</f>
        <v>45.34</v>
      </c>
      <c r="P169" s="24">
        <f t="shared" si="104"/>
        <v>0.08</v>
      </c>
      <c r="Q169" s="24">
        <f>Q168*2</f>
        <v>0.84</v>
      </c>
      <c r="R169" s="24">
        <f>R168*2</f>
        <v>11.5</v>
      </c>
      <c r="S169" s="24">
        <f>S168*2</f>
        <v>9.42</v>
      </c>
      <c r="T169" s="24">
        <f>T168*2</f>
        <v>11.34</v>
      </c>
      <c r="U169" s="24">
        <f>U168*2</f>
        <v>5</v>
      </c>
      <c r="V169" s="40"/>
    </row>
    <row r="170" spans="1:22" x14ac:dyDescent="0.2">
      <c r="A170" s="9" t="s">
        <v>33</v>
      </c>
      <c r="B170" s="23">
        <f t="shared" si="100"/>
        <v>3125.5200000000009</v>
      </c>
      <c r="C170" s="50"/>
      <c r="D170" s="24">
        <f t="shared" si="101"/>
        <v>2547.84</v>
      </c>
      <c r="E170" s="24">
        <f t="shared" si="102"/>
        <v>200.01</v>
      </c>
      <c r="F170" s="24">
        <f t="shared" si="103"/>
        <v>2747.8500000000004</v>
      </c>
      <c r="G170" s="24">
        <f>G168*3</f>
        <v>26.28</v>
      </c>
      <c r="H170" s="24">
        <f>H168*3</f>
        <v>65.099999999999994</v>
      </c>
      <c r="I170" s="24">
        <f>I168*3</f>
        <v>19.259999999999998</v>
      </c>
      <c r="J170" s="29"/>
      <c r="K170" s="24">
        <f>K168*3</f>
        <v>102.12</v>
      </c>
      <c r="L170" s="24">
        <f t="shared" ref="L170:L175" si="105">L161</f>
        <v>34.14</v>
      </c>
      <c r="M170" s="24">
        <f>M168*3</f>
        <v>3</v>
      </c>
      <c r="N170" s="24">
        <f>N168*3</f>
        <v>2.4899999999999998</v>
      </c>
      <c r="O170" s="24">
        <f>O168*3</f>
        <v>68.010000000000005</v>
      </c>
      <c r="P170" s="24">
        <f t="shared" si="104"/>
        <v>0.12</v>
      </c>
      <c r="Q170" s="24">
        <f>Q168*3</f>
        <v>1.26</v>
      </c>
      <c r="R170" s="24">
        <f>R168*3</f>
        <v>17.25</v>
      </c>
      <c r="S170" s="24">
        <f>S168*3</f>
        <v>14.129999999999999</v>
      </c>
      <c r="T170" s="24">
        <f>T168*3</f>
        <v>17.009999999999998</v>
      </c>
      <c r="U170" s="24">
        <f>U168*3</f>
        <v>7.5</v>
      </c>
      <c r="V170" s="40"/>
    </row>
    <row r="171" spans="1:22" x14ac:dyDescent="0.2">
      <c r="A171" s="9" t="s">
        <v>34</v>
      </c>
      <c r="B171" s="23">
        <f t="shared" si="100"/>
        <v>4167.3599999999997</v>
      </c>
      <c r="C171" s="50"/>
      <c r="D171" s="24">
        <f t="shared" si="101"/>
        <v>3397.12</v>
      </c>
      <c r="E171" s="24">
        <f t="shared" si="102"/>
        <v>266.68</v>
      </c>
      <c r="F171" s="24">
        <f t="shared" si="103"/>
        <v>3663.7999999999997</v>
      </c>
      <c r="G171" s="24">
        <f>G168*4</f>
        <v>35.04</v>
      </c>
      <c r="H171" s="24">
        <f>H168*4</f>
        <v>86.8</v>
      </c>
      <c r="I171" s="24">
        <f>I168*4</f>
        <v>25.68</v>
      </c>
      <c r="J171" s="29"/>
      <c r="K171" s="24">
        <f>K168*4</f>
        <v>136.16</v>
      </c>
      <c r="L171" s="24">
        <f t="shared" si="105"/>
        <v>45.52</v>
      </c>
      <c r="M171" s="24">
        <f>M168*4</f>
        <v>4</v>
      </c>
      <c r="N171" s="24">
        <f>N168*4</f>
        <v>3.32</v>
      </c>
      <c r="O171" s="24">
        <f>O168*4</f>
        <v>90.68</v>
      </c>
      <c r="P171" s="24">
        <f t="shared" si="104"/>
        <v>0.16</v>
      </c>
      <c r="Q171" s="24">
        <f>Q168*4</f>
        <v>1.68</v>
      </c>
      <c r="R171" s="24">
        <f>R168*4</f>
        <v>23</v>
      </c>
      <c r="S171" s="24">
        <f>S168*4</f>
        <v>18.84</v>
      </c>
      <c r="T171" s="24">
        <f>T168*4</f>
        <v>22.68</v>
      </c>
      <c r="U171" s="24">
        <f>U168*4</f>
        <v>10</v>
      </c>
      <c r="V171" s="40"/>
    </row>
    <row r="172" spans="1:22" x14ac:dyDescent="0.2">
      <c r="A172" s="9" t="s">
        <v>35</v>
      </c>
      <c r="B172" s="23">
        <f t="shared" si="100"/>
        <v>5209.2000000000007</v>
      </c>
      <c r="C172" s="50"/>
      <c r="D172" s="24">
        <f t="shared" si="101"/>
        <v>4246.3999999999996</v>
      </c>
      <c r="E172" s="24">
        <f t="shared" si="102"/>
        <v>333.35</v>
      </c>
      <c r="F172" s="24">
        <f t="shared" si="103"/>
        <v>4579.75</v>
      </c>
      <c r="G172" s="24">
        <f>G168*5</f>
        <v>43.8</v>
      </c>
      <c r="H172" s="24">
        <f>H168*5</f>
        <v>108.5</v>
      </c>
      <c r="I172" s="24">
        <f>I168*5</f>
        <v>32.1</v>
      </c>
      <c r="J172" s="29"/>
      <c r="K172" s="24">
        <f>K168*5</f>
        <v>170.2</v>
      </c>
      <c r="L172" s="24">
        <f t="shared" si="105"/>
        <v>56.900000000000006</v>
      </c>
      <c r="M172" s="24">
        <f>M168*5</f>
        <v>5</v>
      </c>
      <c r="N172" s="24">
        <f>N168*5</f>
        <v>4.1499999999999995</v>
      </c>
      <c r="O172" s="24">
        <f>O168*5</f>
        <v>113.35000000000001</v>
      </c>
      <c r="P172" s="24">
        <f t="shared" si="104"/>
        <v>0.2</v>
      </c>
      <c r="Q172" s="24">
        <f>Q168*5</f>
        <v>2.1</v>
      </c>
      <c r="R172" s="24">
        <f>R168*5</f>
        <v>28.75</v>
      </c>
      <c r="S172" s="24">
        <f>S168*5</f>
        <v>23.55</v>
      </c>
      <c r="T172" s="24">
        <f>T168*5</f>
        <v>28.35</v>
      </c>
      <c r="U172" s="24">
        <f>U168*5</f>
        <v>12.5</v>
      </c>
      <c r="V172" s="40"/>
    </row>
    <row r="173" spans="1:22" x14ac:dyDescent="0.2">
      <c r="A173" s="9" t="s">
        <v>36</v>
      </c>
      <c r="B173" s="23">
        <f t="shared" si="100"/>
        <v>8617.5400000000009</v>
      </c>
      <c r="C173" s="50"/>
      <c r="D173" s="24">
        <f t="shared" si="101"/>
        <v>5095.68</v>
      </c>
      <c r="E173" s="24">
        <f t="shared" si="102"/>
        <v>400.02</v>
      </c>
      <c r="F173" s="24">
        <f t="shared" si="103"/>
        <v>5495.7000000000007</v>
      </c>
      <c r="G173" s="24">
        <f>G168*6</f>
        <v>52.56</v>
      </c>
      <c r="H173" s="24">
        <f>H168*6</f>
        <v>130.19999999999999</v>
      </c>
      <c r="I173" s="24">
        <f>I168*6</f>
        <v>38.519999999999996</v>
      </c>
      <c r="J173" s="29"/>
      <c r="K173" s="24">
        <f>K168*6</f>
        <v>204.24</v>
      </c>
      <c r="L173" s="24">
        <f t="shared" si="105"/>
        <v>68.28</v>
      </c>
      <c r="M173" s="24">
        <f>M168*6</f>
        <v>6</v>
      </c>
      <c r="N173" s="24">
        <f>N168*6</f>
        <v>4.9799999999999995</v>
      </c>
      <c r="O173" s="24">
        <f>O168*6</f>
        <v>136.02000000000001</v>
      </c>
      <c r="P173" s="24">
        <f t="shared" si="104"/>
        <v>0.24</v>
      </c>
      <c r="Q173" s="24">
        <f>Q168*6</f>
        <v>2.52</v>
      </c>
      <c r="R173" s="24">
        <f>R168*6</f>
        <v>34.5</v>
      </c>
      <c r="S173" s="24">
        <f>S168*6</f>
        <v>28.259999999999998</v>
      </c>
      <c r="T173" s="24">
        <f>T168*6</f>
        <v>34.019999999999996</v>
      </c>
      <c r="U173" s="24">
        <f>U168*6</f>
        <v>15</v>
      </c>
      <c r="V173" s="25">
        <f>V149</f>
        <v>2366.5</v>
      </c>
    </row>
    <row r="174" spans="1:22" x14ac:dyDescent="0.2">
      <c r="A174" s="9" t="s">
        <v>37</v>
      </c>
      <c r="B174" s="23">
        <f t="shared" si="100"/>
        <v>9659.3799999999974</v>
      </c>
      <c r="C174" s="50"/>
      <c r="D174" s="24">
        <f t="shared" si="101"/>
        <v>5944.96</v>
      </c>
      <c r="E174" s="24">
        <f t="shared" si="102"/>
        <v>466.69</v>
      </c>
      <c r="F174" s="24">
        <f t="shared" si="103"/>
        <v>6411.65</v>
      </c>
      <c r="G174" s="24">
        <f>G168*7</f>
        <v>61.32</v>
      </c>
      <c r="H174" s="24">
        <f>H168*7</f>
        <v>151.9</v>
      </c>
      <c r="I174" s="24">
        <f>I168*7</f>
        <v>44.94</v>
      </c>
      <c r="J174" s="29"/>
      <c r="K174" s="24">
        <f>K168*7</f>
        <v>238.28</v>
      </c>
      <c r="L174" s="24">
        <f t="shared" si="105"/>
        <v>79.660000000000011</v>
      </c>
      <c r="M174" s="24">
        <f>M168*7</f>
        <v>7</v>
      </c>
      <c r="N174" s="24">
        <f>N168*7</f>
        <v>5.81</v>
      </c>
      <c r="O174" s="24">
        <f>O168*7</f>
        <v>158.69</v>
      </c>
      <c r="P174" s="24">
        <f t="shared" si="104"/>
        <v>0.28000000000000003</v>
      </c>
      <c r="Q174" s="24">
        <f>Q168*7</f>
        <v>2.94</v>
      </c>
      <c r="R174" s="24">
        <f>R168*7</f>
        <v>40.25</v>
      </c>
      <c r="S174" s="24">
        <f>S168*7</f>
        <v>32.97</v>
      </c>
      <c r="T174" s="24">
        <f>T168*7</f>
        <v>39.69</v>
      </c>
      <c r="U174" s="24">
        <f>U168*7</f>
        <v>17.5</v>
      </c>
      <c r="V174" s="25">
        <f>V150</f>
        <v>2366.5</v>
      </c>
    </row>
    <row r="175" spans="1:22" x14ac:dyDescent="0.2">
      <c r="A175" s="9" t="s">
        <v>38</v>
      </c>
      <c r="B175" s="23">
        <f t="shared" si="100"/>
        <v>10701.22</v>
      </c>
      <c r="C175" s="50"/>
      <c r="D175" s="24">
        <f t="shared" si="101"/>
        <v>6794.24</v>
      </c>
      <c r="E175" s="24">
        <f t="shared" si="102"/>
        <v>533.36</v>
      </c>
      <c r="F175" s="24">
        <f t="shared" si="103"/>
        <v>7327.5999999999995</v>
      </c>
      <c r="G175" s="24">
        <f>G168*8</f>
        <v>70.08</v>
      </c>
      <c r="H175" s="24">
        <f>H168*8</f>
        <v>173.6</v>
      </c>
      <c r="I175" s="24">
        <f>I168*8</f>
        <v>51.36</v>
      </c>
      <c r="J175" s="29"/>
      <c r="K175" s="24">
        <f>K168*8</f>
        <v>272.32</v>
      </c>
      <c r="L175" s="24">
        <f t="shared" si="105"/>
        <v>91.04</v>
      </c>
      <c r="M175" s="24">
        <f>M168*8</f>
        <v>8</v>
      </c>
      <c r="N175" s="24">
        <f>N168*8</f>
        <v>6.64</v>
      </c>
      <c r="O175" s="24">
        <f>O168*8</f>
        <v>181.36</v>
      </c>
      <c r="P175" s="24">
        <f t="shared" si="104"/>
        <v>0.32</v>
      </c>
      <c r="Q175" s="24">
        <f>Q168*8</f>
        <v>3.36</v>
      </c>
      <c r="R175" s="24">
        <f>R168*8</f>
        <v>46</v>
      </c>
      <c r="S175" s="24">
        <f>S168*8</f>
        <v>37.68</v>
      </c>
      <c r="T175" s="24">
        <f>T168*8</f>
        <v>45.36</v>
      </c>
      <c r="U175" s="24">
        <f>U168*8</f>
        <v>20</v>
      </c>
      <c r="V175" s="25">
        <f>V151</f>
        <v>2366.5</v>
      </c>
    </row>
    <row r="176" spans="1:22" ht="15" customHeight="1" x14ac:dyDescent="0.2">
      <c r="A176" s="32" t="s">
        <v>47</v>
      </c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V176" s="51"/>
    </row>
    <row r="177" spans="1:25" x14ac:dyDescent="0.2">
      <c r="A177" s="11"/>
      <c r="B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51"/>
    </row>
    <row r="178" spans="1:25" ht="18" customHeight="1" x14ac:dyDescent="0.2">
      <c r="A178" s="106" t="s">
        <v>59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35"/>
    </row>
    <row r="179" spans="1:25" ht="42" customHeight="1" x14ac:dyDescent="0.2">
      <c r="A179" s="12" t="s">
        <v>2</v>
      </c>
      <c r="B179" s="12" t="s">
        <v>3</v>
      </c>
      <c r="C179" s="12" t="s">
        <v>48</v>
      </c>
      <c r="D179" s="12" t="s">
        <v>49</v>
      </c>
      <c r="E179" s="12" t="s">
        <v>54</v>
      </c>
      <c r="F179" s="12" t="s">
        <v>55</v>
      </c>
      <c r="G179" s="12" t="s">
        <v>8</v>
      </c>
      <c r="H179" s="12" t="s">
        <v>9</v>
      </c>
      <c r="I179" s="12" t="s">
        <v>10</v>
      </c>
      <c r="J179" s="12" t="s">
        <v>11</v>
      </c>
      <c r="K179" s="12" t="s">
        <v>12</v>
      </c>
      <c r="L179" s="12" t="s">
        <v>13</v>
      </c>
      <c r="M179" s="12" t="s">
        <v>14</v>
      </c>
      <c r="N179" s="12" t="s">
        <v>15</v>
      </c>
      <c r="O179" s="12" t="s">
        <v>16</v>
      </c>
      <c r="P179" s="14" t="s">
        <v>17</v>
      </c>
      <c r="Q179" s="12" t="s">
        <v>18</v>
      </c>
      <c r="R179" s="14" t="s">
        <v>19</v>
      </c>
      <c r="S179" s="14" t="s">
        <v>20</v>
      </c>
      <c r="T179" s="14" t="s">
        <v>21</v>
      </c>
      <c r="U179" s="14" t="s">
        <v>22</v>
      </c>
      <c r="V179" s="16" t="s">
        <v>23</v>
      </c>
    </row>
    <row r="180" spans="1:25" x14ac:dyDescent="0.2">
      <c r="A180" s="42" t="s">
        <v>28</v>
      </c>
      <c r="B180" s="43">
        <f>SUM(F180:V180)</f>
        <v>8767.5</v>
      </c>
      <c r="C180" s="44">
        <f>C13</f>
        <v>2284</v>
      </c>
      <c r="D180" s="43"/>
      <c r="E180" s="43">
        <v>2400</v>
      </c>
      <c r="F180" s="44">
        <f>SUM(C180:E180)</f>
        <v>4684</v>
      </c>
      <c r="G180" s="44">
        <f>G156</f>
        <v>211</v>
      </c>
      <c r="H180" s="44">
        <f>H156</f>
        <v>361</v>
      </c>
      <c r="I180" s="44">
        <v>77</v>
      </c>
      <c r="J180" s="37"/>
      <c r="K180" s="44">
        <f>K10</f>
        <v>408.5</v>
      </c>
      <c r="L180" s="44">
        <f>L156</f>
        <v>136.5</v>
      </c>
      <c r="M180" s="44">
        <v>12</v>
      </c>
      <c r="N180" s="44">
        <v>10</v>
      </c>
      <c r="O180" s="44">
        <v>272</v>
      </c>
      <c r="P180" s="44">
        <v>0.5</v>
      </c>
      <c r="Q180" s="44">
        <f>Q156</f>
        <v>5</v>
      </c>
      <c r="R180" s="44">
        <f>R156</f>
        <v>69</v>
      </c>
      <c r="S180" s="44">
        <v>56.5</v>
      </c>
      <c r="T180" s="44">
        <v>68</v>
      </c>
      <c r="U180" s="44">
        <v>30</v>
      </c>
      <c r="V180" s="45">
        <f>V156</f>
        <v>2366.5</v>
      </c>
      <c r="W180" s="2"/>
      <c r="Y180" s="2"/>
    </row>
    <row r="181" spans="1:25" x14ac:dyDescent="0.2">
      <c r="A181" s="46" t="s">
        <v>29</v>
      </c>
      <c r="B181" s="53">
        <f>SUM(F181:V181)</f>
        <v>14127</v>
      </c>
      <c r="C181" s="23"/>
      <c r="D181" s="24">
        <f>D14</f>
        <v>7643.5</v>
      </c>
      <c r="E181" s="24">
        <v>2400</v>
      </c>
      <c r="F181" s="24">
        <f>SUM(C181:E181)</f>
        <v>10043.5</v>
      </c>
      <c r="G181" s="24">
        <f>G180</f>
        <v>211</v>
      </c>
      <c r="H181" s="24">
        <f>H157</f>
        <v>361</v>
      </c>
      <c r="I181" s="24">
        <v>77</v>
      </c>
      <c r="J181" s="29"/>
      <c r="K181" s="24">
        <f>K10</f>
        <v>408.5</v>
      </c>
      <c r="L181" s="24">
        <f>L157</f>
        <v>136.5</v>
      </c>
      <c r="M181" s="24">
        <v>12</v>
      </c>
      <c r="N181" s="24">
        <v>10</v>
      </c>
      <c r="O181" s="24">
        <f>O180</f>
        <v>272</v>
      </c>
      <c r="P181" s="24">
        <v>0.5</v>
      </c>
      <c r="Q181" s="24">
        <f>Q157</f>
        <v>5</v>
      </c>
      <c r="R181" s="24">
        <f>R180</f>
        <v>69</v>
      </c>
      <c r="S181" s="24">
        <v>56.5</v>
      </c>
      <c r="T181" s="24">
        <v>68</v>
      </c>
      <c r="U181" s="24">
        <v>30</v>
      </c>
      <c r="V181" s="25">
        <f>V157</f>
        <v>2366.5</v>
      </c>
    </row>
    <row r="182" spans="1:25" ht="32.25" customHeight="1" x14ac:dyDescent="0.2">
      <c r="A182" s="39" t="s">
        <v>50</v>
      </c>
      <c r="B182" s="47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1"/>
    </row>
    <row r="183" spans="1:25" x14ac:dyDescent="0.2">
      <c r="A183" s="9" t="s">
        <v>31</v>
      </c>
      <c r="B183" s="53">
        <f t="shared" ref="B183:B190" si="106">SUM(F183:V183)</f>
        <v>646.33999999999992</v>
      </c>
      <c r="C183" s="24">
        <f t="shared" ref="C183:C190" si="107">C159</f>
        <v>253.78</v>
      </c>
      <c r="D183" s="50"/>
      <c r="E183" s="24">
        <f>ROUND(E180/9,2)</f>
        <v>266.67</v>
      </c>
      <c r="F183" s="24">
        <f t="shared" ref="F183:F190" si="108">SUM(C183:E183)</f>
        <v>520.45000000000005</v>
      </c>
      <c r="G183" s="24">
        <f>G159</f>
        <v>8.76</v>
      </c>
      <c r="H183" s="24">
        <f>H159</f>
        <v>21.7</v>
      </c>
      <c r="I183" s="24">
        <f>I159</f>
        <v>6.42</v>
      </c>
      <c r="J183" s="29"/>
      <c r="K183" s="24">
        <f>K16</f>
        <v>34.04</v>
      </c>
      <c r="L183" s="24">
        <f>L159</f>
        <v>11.38</v>
      </c>
      <c r="M183" s="24">
        <v>1</v>
      </c>
      <c r="N183" s="24">
        <f t="shared" ref="N183:T190" si="109">N159</f>
        <v>0.83</v>
      </c>
      <c r="O183" s="24">
        <f t="shared" si="109"/>
        <v>22.67</v>
      </c>
      <c r="P183" s="24">
        <f t="shared" si="109"/>
        <v>0.04</v>
      </c>
      <c r="Q183" s="24">
        <f t="shared" si="109"/>
        <v>0.42</v>
      </c>
      <c r="R183" s="24">
        <f t="shared" si="109"/>
        <v>5.75</v>
      </c>
      <c r="S183" s="24">
        <f t="shared" si="109"/>
        <v>4.71</v>
      </c>
      <c r="T183" s="24">
        <f t="shared" si="109"/>
        <v>5.67</v>
      </c>
      <c r="U183" s="24">
        <f>U16</f>
        <v>2.5</v>
      </c>
      <c r="V183" s="21"/>
    </row>
    <row r="184" spans="1:25" x14ac:dyDescent="0.2">
      <c r="A184" s="9" t="s">
        <v>32</v>
      </c>
      <c r="B184" s="53">
        <f t="shared" si="106"/>
        <v>1292.6799999999998</v>
      </c>
      <c r="C184" s="24">
        <f t="shared" si="107"/>
        <v>507.56</v>
      </c>
      <c r="D184" s="50"/>
      <c r="E184" s="24">
        <f>E183*2</f>
        <v>533.34</v>
      </c>
      <c r="F184" s="24">
        <f t="shared" si="108"/>
        <v>1040.9000000000001</v>
      </c>
      <c r="G184" s="24">
        <f>G183*2</f>
        <v>17.52</v>
      </c>
      <c r="H184" s="24">
        <f>H183*2</f>
        <v>43.4</v>
      </c>
      <c r="I184" s="24">
        <f>I183*2</f>
        <v>12.84</v>
      </c>
      <c r="J184" s="29"/>
      <c r="K184" s="24">
        <f>K183*2</f>
        <v>68.08</v>
      </c>
      <c r="L184" s="24">
        <f>L160</f>
        <v>22.76</v>
      </c>
      <c r="M184" s="24">
        <f>M183*2</f>
        <v>2</v>
      </c>
      <c r="N184" s="24">
        <f>N183*2</f>
        <v>1.66</v>
      </c>
      <c r="O184" s="24">
        <f>O183*2</f>
        <v>45.34</v>
      </c>
      <c r="P184" s="24">
        <f t="shared" si="109"/>
        <v>0.08</v>
      </c>
      <c r="Q184" s="24">
        <f>Q183*2</f>
        <v>0.84</v>
      </c>
      <c r="R184" s="24">
        <f>R183*2</f>
        <v>11.5</v>
      </c>
      <c r="S184" s="24">
        <f>S183*2</f>
        <v>9.42</v>
      </c>
      <c r="T184" s="24">
        <f>T183*2</f>
        <v>11.34</v>
      </c>
      <c r="U184" s="24">
        <f>U183*2</f>
        <v>5</v>
      </c>
      <c r="V184" s="21"/>
      <c r="X184" s="2"/>
    </row>
    <row r="185" spans="1:25" x14ac:dyDescent="0.2">
      <c r="A185" s="9" t="s">
        <v>33</v>
      </c>
      <c r="B185" s="53">
        <f t="shared" si="106"/>
        <v>1939.0199999999998</v>
      </c>
      <c r="C185" s="24">
        <f t="shared" si="107"/>
        <v>761.34</v>
      </c>
      <c r="D185" s="50"/>
      <c r="E185" s="24">
        <f>E183*3</f>
        <v>800.01</v>
      </c>
      <c r="F185" s="24">
        <f t="shared" si="108"/>
        <v>1561.35</v>
      </c>
      <c r="G185" s="24">
        <f>G183*3</f>
        <v>26.28</v>
      </c>
      <c r="H185" s="24">
        <f>H183*3</f>
        <v>65.099999999999994</v>
      </c>
      <c r="I185" s="24">
        <f>I183*3</f>
        <v>19.259999999999998</v>
      </c>
      <c r="J185" s="29"/>
      <c r="K185" s="24">
        <f>K183*3</f>
        <v>102.12</v>
      </c>
      <c r="L185" s="24">
        <f>L161</f>
        <v>34.14</v>
      </c>
      <c r="M185" s="24">
        <f>M183*3</f>
        <v>3</v>
      </c>
      <c r="N185" s="24">
        <f>N183*3</f>
        <v>2.4899999999999998</v>
      </c>
      <c r="O185" s="24">
        <f>O183*3</f>
        <v>68.010000000000005</v>
      </c>
      <c r="P185" s="24">
        <f t="shared" si="109"/>
        <v>0.12</v>
      </c>
      <c r="Q185" s="24">
        <f>Q183*3</f>
        <v>1.26</v>
      </c>
      <c r="R185" s="24">
        <f>R183*3</f>
        <v>17.25</v>
      </c>
      <c r="S185" s="24">
        <f>S183*3</f>
        <v>14.129999999999999</v>
      </c>
      <c r="T185" s="24">
        <f>T183*3</f>
        <v>17.009999999999998</v>
      </c>
      <c r="U185" s="24">
        <f>U183*3</f>
        <v>7.5</v>
      </c>
      <c r="V185" s="21"/>
    </row>
    <row r="186" spans="1:25" x14ac:dyDescent="0.2">
      <c r="A186" s="9" t="s">
        <v>34</v>
      </c>
      <c r="B186" s="53">
        <f t="shared" si="106"/>
        <v>2585.3599999999997</v>
      </c>
      <c r="C186" s="24">
        <f t="shared" si="107"/>
        <v>1015.12</v>
      </c>
      <c r="D186" s="50"/>
      <c r="E186" s="24">
        <f>E183*4</f>
        <v>1066.68</v>
      </c>
      <c r="F186" s="24">
        <f t="shared" si="108"/>
        <v>2081.8000000000002</v>
      </c>
      <c r="G186" s="24">
        <f>G183*4</f>
        <v>35.04</v>
      </c>
      <c r="H186" s="24">
        <f>H183*4</f>
        <v>86.8</v>
      </c>
      <c r="I186" s="24">
        <f>I183*4</f>
        <v>25.68</v>
      </c>
      <c r="J186" s="29"/>
      <c r="K186" s="24">
        <f>K183*4</f>
        <v>136.16</v>
      </c>
      <c r="L186" s="24">
        <f t="shared" ref="L186:L190" si="110">L162</f>
        <v>45.52</v>
      </c>
      <c r="M186" s="24">
        <f>M183*4</f>
        <v>4</v>
      </c>
      <c r="N186" s="24">
        <f>N183*4</f>
        <v>3.32</v>
      </c>
      <c r="O186" s="24">
        <f>O183*4</f>
        <v>90.68</v>
      </c>
      <c r="P186" s="24">
        <f t="shared" si="109"/>
        <v>0.16</v>
      </c>
      <c r="Q186" s="24">
        <f>Q183*4</f>
        <v>1.68</v>
      </c>
      <c r="R186" s="24">
        <f>R183*4</f>
        <v>23</v>
      </c>
      <c r="S186" s="24">
        <f>S183*4</f>
        <v>18.84</v>
      </c>
      <c r="T186" s="24">
        <f>T183*4</f>
        <v>22.68</v>
      </c>
      <c r="U186" s="24">
        <f>U183*4</f>
        <v>10</v>
      </c>
      <c r="V186" s="21"/>
    </row>
    <row r="187" spans="1:25" x14ac:dyDescent="0.2">
      <c r="A187" s="9" t="s">
        <v>35</v>
      </c>
      <c r="B187" s="53">
        <f t="shared" si="106"/>
        <v>3231.7</v>
      </c>
      <c r="C187" s="24">
        <f t="shared" si="107"/>
        <v>1268.9000000000001</v>
      </c>
      <c r="D187" s="50"/>
      <c r="E187" s="24">
        <f>E183*5</f>
        <v>1333.3500000000001</v>
      </c>
      <c r="F187" s="24">
        <f t="shared" si="108"/>
        <v>2602.25</v>
      </c>
      <c r="G187" s="24">
        <f>G183*5</f>
        <v>43.8</v>
      </c>
      <c r="H187" s="24">
        <f>H183*5</f>
        <v>108.5</v>
      </c>
      <c r="I187" s="24">
        <f>I183*5</f>
        <v>32.1</v>
      </c>
      <c r="J187" s="29"/>
      <c r="K187" s="24">
        <f>K183*5</f>
        <v>170.2</v>
      </c>
      <c r="L187" s="24">
        <f t="shared" si="110"/>
        <v>56.900000000000006</v>
      </c>
      <c r="M187" s="24">
        <f>M183*5</f>
        <v>5</v>
      </c>
      <c r="N187" s="24">
        <f>N183*5</f>
        <v>4.1499999999999995</v>
      </c>
      <c r="O187" s="24">
        <f>O183*5</f>
        <v>113.35000000000001</v>
      </c>
      <c r="P187" s="24">
        <f t="shared" si="109"/>
        <v>0.2</v>
      </c>
      <c r="Q187" s="24">
        <f>Q183*5</f>
        <v>2.1</v>
      </c>
      <c r="R187" s="24">
        <f>R183*5</f>
        <v>28.75</v>
      </c>
      <c r="S187" s="24">
        <f>S183*5</f>
        <v>23.55</v>
      </c>
      <c r="T187" s="24">
        <f>T183*5</f>
        <v>28.35</v>
      </c>
      <c r="U187" s="24">
        <f>U183*5</f>
        <v>12.5</v>
      </c>
      <c r="V187" s="21"/>
    </row>
    <row r="188" spans="1:25" x14ac:dyDescent="0.2">
      <c r="A188" s="9" t="s">
        <v>36</v>
      </c>
      <c r="B188" s="53">
        <f t="shared" si="106"/>
        <v>6244.5399999999991</v>
      </c>
      <c r="C188" s="24">
        <f t="shared" si="107"/>
        <v>1522.68</v>
      </c>
      <c r="D188" s="50"/>
      <c r="E188" s="24">
        <f>E183*6</f>
        <v>1600.02</v>
      </c>
      <c r="F188" s="24">
        <f t="shared" si="108"/>
        <v>3122.7</v>
      </c>
      <c r="G188" s="24">
        <f>G183*6</f>
        <v>52.56</v>
      </c>
      <c r="H188" s="24">
        <f>H183*6</f>
        <v>130.19999999999999</v>
      </c>
      <c r="I188" s="24">
        <f>I183*6</f>
        <v>38.519999999999996</v>
      </c>
      <c r="J188" s="29"/>
      <c r="K188" s="24">
        <f>K183*6</f>
        <v>204.24</v>
      </c>
      <c r="L188" s="24">
        <f t="shared" si="110"/>
        <v>68.28</v>
      </c>
      <c r="M188" s="24">
        <f>M183*6</f>
        <v>6</v>
      </c>
      <c r="N188" s="24">
        <f>N183*6</f>
        <v>4.9799999999999995</v>
      </c>
      <c r="O188" s="24">
        <f>O183*6</f>
        <v>136.02000000000001</v>
      </c>
      <c r="P188" s="24">
        <f t="shared" si="109"/>
        <v>0.24</v>
      </c>
      <c r="Q188" s="24">
        <f>Q183*6</f>
        <v>2.52</v>
      </c>
      <c r="R188" s="24">
        <f>R183*6</f>
        <v>34.5</v>
      </c>
      <c r="S188" s="24">
        <f>S183*6</f>
        <v>28.259999999999998</v>
      </c>
      <c r="T188" s="24">
        <f>T183*6</f>
        <v>34.019999999999996</v>
      </c>
      <c r="U188" s="24">
        <f>U183*6</f>
        <v>15</v>
      </c>
      <c r="V188" s="25">
        <f>V164</f>
        <v>2366.5</v>
      </c>
    </row>
    <row r="189" spans="1:25" x14ac:dyDescent="0.2">
      <c r="A189" s="9" t="s">
        <v>37</v>
      </c>
      <c r="B189" s="53">
        <f t="shared" si="106"/>
        <v>6890.8799999999992</v>
      </c>
      <c r="C189" s="24">
        <f t="shared" si="107"/>
        <v>1776.46</v>
      </c>
      <c r="D189" s="50"/>
      <c r="E189" s="24">
        <f>E183*7</f>
        <v>1866.69</v>
      </c>
      <c r="F189" s="24">
        <f t="shared" si="108"/>
        <v>3643.15</v>
      </c>
      <c r="G189" s="24">
        <f>G183*7</f>
        <v>61.32</v>
      </c>
      <c r="H189" s="24">
        <f>H183*7</f>
        <v>151.9</v>
      </c>
      <c r="I189" s="24">
        <f>I183*7</f>
        <v>44.94</v>
      </c>
      <c r="J189" s="29"/>
      <c r="K189" s="24">
        <f>K183*7</f>
        <v>238.28</v>
      </c>
      <c r="L189" s="24">
        <f t="shared" si="110"/>
        <v>79.660000000000011</v>
      </c>
      <c r="M189" s="24">
        <f>M183*7</f>
        <v>7</v>
      </c>
      <c r="N189" s="24">
        <f>N183*7</f>
        <v>5.81</v>
      </c>
      <c r="O189" s="24">
        <f>O183*7</f>
        <v>158.69</v>
      </c>
      <c r="P189" s="24">
        <f t="shared" si="109"/>
        <v>0.28000000000000003</v>
      </c>
      <c r="Q189" s="24">
        <f>Q183*7</f>
        <v>2.94</v>
      </c>
      <c r="R189" s="24">
        <f>R183*7</f>
        <v>40.25</v>
      </c>
      <c r="S189" s="24">
        <f>S183*7</f>
        <v>32.97</v>
      </c>
      <c r="T189" s="24">
        <f>T183*7</f>
        <v>39.69</v>
      </c>
      <c r="U189" s="24">
        <f>U183*7</f>
        <v>17.5</v>
      </c>
      <c r="V189" s="25">
        <f>V165</f>
        <v>2366.5</v>
      </c>
    </row>
    <row r="190" spans="1:25" x14ac:dyDescent="0.2">
      <c r="A190" s="9" t="s">
        <v>38</v>
      </c>
      <c r="B190" s="53">
        <f t="shared" si="106"/>
        <v>7537.2199999999993</v>
      </c>
      <c r="C190" s="24">
        <f t="shared" si="107"/>
        <v>2030.24</v>
      </c>
      <c r="D190" s="50"/>
      <c r="E190" s="24">
        <f>E183*8</f>
        <v>2133.36</v>
      </c>
      <c r="F190" s="24">
        <f t="shared" si="108"/>
        <v>4163.6000000000004</v>
      </c>
      <c r="G190" s="24">
        <f>G183*8</f>
        <v>70.08</v>
      </c>
      <c r="H190" s="24">
        <f>H183*8</f>
        <v>173.6</v>
      </c>
      <c r="I190" s="24">
        <f>I183*8</f>
        <v>51.36</v>
      </c>
      <c r="J190" s="29"/>
      <c r="K190" s="24">
        <f>K183*8</f>
        <v>272.32</v>
      </c>
      <c r="L190" s="24">
        <f t="shared" si="110"/>
        <v>91.04</v>
      </c>
      <c r="M190" s="24">
        <f>M183*8</f>
        <v>8</v>
      </c>
      <c r="N190" s="24">
        <f>N183*8</f>
        <v>6.64</v>
      </c>
      <c r="O190" s="24">
        <f>O183*8</f>
        <v>181.36</v>
      </c>
      <c r="P190" s="24">
        <f t="shared" si="109"/>
        <v>0.32</v>
      </c>
      <c r="Q190" s="24">
        <f>Q183*8</f>
        <v>3.36</v>
      </c>
      <c r="R190" s="24">
        <f>R183*8</f>
        <v>46</v>
      </c>
      <c r="S190" s="24">
        <f>S183*8</f>
        <v>37.68</v>
      </c>
      <c r="T190" s="24">
        <f>T183*8</f>
        <v>45.36</v>
      </c>
      <c r="U190" s="24">
        <f>U183*8</f>
        <v>20</v>
      </c>
      <c r="V190" s="25">
        <f>V166</f>
        <v>2366.5</v>
      </c>
    </row>
    <row r="191" spans="1:25" ht="32.25" customHeight="1" x14ac:dyDescent="0.2">
      <c r="A191" s="39" t="s">
        <v>51</v>
      </c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1"/>
    </row>
    <row r="192" spans="1:25" x14ac:dyDescent="0.2">
      <c r="A192" s="9" t="s">
        <v>31</v>
      </c>
      <c r="B192" s="53">
        <f t="shared" ref="B192:B199" si="111">SUM(F192:V192)</f>
        <v>1241.8400000000004</v>
      </c>
      <c r="C192" s="50" t="s">
        <v>52</v>
      </c>
      <c r="D192" s="24">
        <f t="shared" ref="D192:D199" si="112">D168</f>
        <v>849.28</v>
      </c>
      <c r="E192" s="24">
        <f t="shared" ref="E192:E199" si="113">E183</f>
        <v>266.67</v>
      </c>
      <c r="F192" s="24">
        <f t="shared" ref="F192:F199" si="114">SUM(C192:E192)</f>
        <v>1115.95</v>
      </c>
      <c r="G192" s="24">
        <f>G168</f>
        <v>8.76</v>
      </c>
      <c r="H192" s="24">
        <f>H168</f>
        <v>21.7</v>
      </c>
      <c r="I192" s="24">
        <f>I168</f>
        <v>6.42</v>
      </c>
      <c r="J192" s="29"/>
      <c r="K192" s="24">
        <f>K183</f>
        <v>34.04</v>
      </c>
      <c r="L192" s="24">
        <f>L183</f>
        <v>11.38</v>
      </c>
      <c r="M192" s="24">
        <v>1</v>
      </c>
      <c r="N192" s="24">
        <f>N168</f>
        <v>0.83</v>
      </c>
      <c r="O192" s="24">
        <f>O183</f>
        <v>22.67</v>
      </c>
      <c r="P192" s="24">
        <f>P168</f>
        <v>0.04</v>
      </c>
      <c r="Q192" s="24">
        <f>Q168</f>
        <v>0.42</v>
      </c>
      <c r="R192" s="24">
        <f>R168</f>
        <v>5.75</v>
      </c>
      <c r="S192" s="24">
        <f>S183</f>
        <v>4.71</v>
      </c>
      <c r="T192" s="24">
        <f>T168</f>
        <v>5.67</v>
      </c>
      <c r="U192" s="24">
        <f>U16</f>
        <v>2.5</v>
      </c>
      <c r="V192" s="40"/>
    </row>
    <row r="193" spans="1:23" x14ac:dyDescent="0.2">
      <c r="A193" s="9" t="s">
        <v>32</v>
      </c>
      <c r="B193" s="53">
        <f t="shared" si="111"/>
        <v>2483.6800000000007</v>
      </c>
      <c r="C193" s="50"/>
      <c r="D193" s="24">
        <f t="shared" si="112"/>
        <v>1698.56</v>
      </c>
      <c r="E193" s="24">
        <f t="shared" si="113"/>
        <v>533.34</v>
      </c>
      <c r="F193" s="24">
        <f t="shared" si="114"/>
        <v>2231.9</v>
      </c>
      <c r="G193" s="24">
        <f>G192*2</f>
        <v>17.52</v>
      </c>
      <c r="H193" s="24">
        <f>H192*2</f>
        <v>43.4</v>
      </c>
      <c r="I193" s="24">
        <f>I192*2</f>
        <v>12.84</v>
      </c>
      <c r="J193" s="29"/>
      <c r="K193" s="24">
        <f>K192*2</f>
        <v>68.08</v>
      </c>
      <c r="L193" s="24">
        <f>L184</f>
        <v>22.76</v>
      </c>
      <c r="M193" s="24">
        <f>M192*2</f>
        <v>2</v>
      </c>
      <c r="N193" s="24">
        <f>N192*2</f>
        <v>1.66</v>
      </c>
      <c r="O193" s="24">
        <f>O192*2</f>
        <v>45.34</v>
      </c>
      <c r="P193" s="24">
        <f t="shared" ref="P193:P199" si="115">P169</f>
        <v>0.08</v>
      </c>
      <c r="Q193" s="24">
        <f>Q192*2</f>
        <v>0.84</v>
      </c>
      <c r="R193" s="24">
        <f>R192*2</f>
        <v>11.5</v>
      </c>
      <c r="S193" s="24">
        <f>S192*2</f>
        <v>9.42</v>
      </c>
      <c r="T193" s="24">
        <f>T192*2</f>
        <v>11.34</v>
      </c>
      <c r="U193" s="24">
        <f>U192*2</f>
        <v>5</v>
      </c>
      <c r="V193" s="40"/>
    </row>
    <row r="194" spans="1:23" x14ac:dyDescent="0.2">
      <c r="A194" s="9" t="s">
        <v>33</v>
      </c>
      <c r="B194" s="53">
        <f t="shared" si="111"/>
        <v>3725.5200000000009</v>
      </c>
      <c r="C194" s="50"/>
      <c r="D194" s="24">
        <f t="shared" si="112"/>
        <v>2547.84</v>
      </c>
      <c r="E194" s="24">
        <f t="shared" si="113"/>
        <v>800.01</v>
      </c>
      <c r="F194" s="24">
        <f t="shared" si="114"/>
        <v>3347.8500000000004</v>
      </c>
      <c r="G194" s="24">
        <f>G192*3</f>
        <v>26.28</v>
      </c>
      <c r="H194" s="24">
        <f>H192*3</f>
        <v>65.099999999999994</v>
      </c>
      <c r="I194" s="24">
        <f>I192*3</f>
        <v>19.259999999999998</v>
      </c>
      <c r="J194" s="29"/>
      <c r="K194" s="24">
        <f>K192*3</f>
        <v>102.12</v>
      </c>
      <c r="L194" s="24">
        <f t="shared" ref="L194:L199" si="116">L185</f>
        <v>34.14</v>
      </c>
      <c r="M194" s="24">
        <f>M192*3</f>
        <v>3</v>
      </c>
      <c r="N194" s="24">
        <f>N192*3</f>
        <v>2.4899999999999998</v>
      </c>
      <c r="O194" s="24">
        <f>O192*3</f>
        <v>68.010000000000005</v>
      </c>
      <c r="P194" s="24">
        <f t="shared" si="115"/>
        <v>0.12</v>
      </c>
      <c r="Q194" s="24">
        <f>Q192*3</f>
        <v>1.26</v>
      </c>
      <c r="R194" s="24">
        <f>R192*3</f>
        <v>17.25</v>
      </c>
      <c r="S194" s="24">
        <f>S192*3</f>
        <v>14.129999999999999</v>
      </c>
      <c r="T194" s="24">
        <f>T192*3</f>
        <v>17.009999999999998</v>
      </c>
      <c r="U194" s="24">
        <f>U192*3</f>
        <v>7.5</v>
      </c>
      <c r="V194" s="40"/>
    </row>
    <row r="195" spans="1:23" x14ac:dyDescent="0.2">
      <c r="A195" s="9" t="s">
        <v>34</v>
      </c>
      <c r="B195" s="53">
        <f t="shared" si="111"/>
        <v>4967.3600000000015</v>
      </c>
      <c r="C195" s="50"/>
      <c r="D195" s="24">
        <f t="shared" si="112"/>
        <v>3397.12</v>
      </c>
      <c r="E195" s="24">
        <f t="shared" si="113"/>
        <v>1066.68</v>
      </c>
      <c r="F195" s="24">
        <f t="shared" si="114"/>
        <v>4463.8</v>
      </c>
      <c r="G195" s="24">
        <f>G192*4</f>
        <v>35.04</v>
      </c>
      <c r="H195" s="24">
        <f>H192*4</f>
        <v>86.8</v>
      </c>
      <c r="I195" s="24">
        <f>I192*4</f>
        <v>25.68</v>
      </c>
      <c r="J195" s="29"/>
      <c r="K195" s="24">
        <f>K192*4</f>
        <v>136.16</v>
      </c>
      <c r="L195" s="24">
        <f t="shared" si="116"/>
        <v>45.52</v>
      </c>
      <c r="M195" s="24">
        <f>M192*4</f>
        <v>4</v>
      </c>
      <c r="N195" s="24">
        <f>N192*4</f>
        <v>3.32</v>
      </c>
      <c r="O195" s="24">
        <f>O192*4</f>
        <v>90.68</v>
      </c>
      <c r="P195" s="24">
        <f t="shared" si="115"/>
        <v>0.16</v>
      </c>
      <c r="Q195" s="24">
        <f>Q192*4</f>
        <v>1.68</v>
      </c>
      <c r="R195" s="24">
        <f>R192*4</f>
        <v>23</v>
      </c>
      <c r="S195" s="24">
        <f>S192*4</f>
        <v>18.84</v>
      </c>
      <c r="T195" s="24">
        <f>T192*4</f>
        <v>22.68</v>
      </c>
      <c r="U195" s="24">
        <f>U192*4</f>
        <v>10</v>
      </c>
      <c r="V195" s="40"/>
    </row>
    <row r="196" spans="1:23" x14ac:dyDescent="0.2">
      <c r="A196" s="9" t="s">
        <v>35</v>
      </c>
      <c r="B196" s="53">
        <f t="shared" si="111"/>
        <v>6209.2000000000007</v>
      </c>
      <c r="C196" s="50"/>
      <c r="D196" s="24">
        <f t="shared" si="112"/>
        <v>4246.3999999999996</v>
      </c>
      <c r="E196" s="24">
        <f t="shared" si="113"/>
        <v>1333.3500000000001</v>
      </c>
      <c r="F196" s="24">
        <f t="shared" si="114"/>
        <v>5579.75</v>
      </c>
      <c r="G196" s="24">
        <f>G192*5</f>
        <v>43.8</v>
      </c>
      <c r="H196" s="24">
        <f>H192*5</f>
        <v>108.5</v>
      </c>
      <c r="I196" s="24">
        <f>I192*5</f>
        <v>32.1</v>
      </c>
      <c r="J196" s="29"/>
      <c r="K196" s="24">
        <f>K192*5</f>
        <v>170.2</v>
      </c>
      <c r="L196" s="24">
        <f t="shared" si="116"/>
        <v>56.900000000000006</v>
      </c>
      <c r="M196" s="24">
        <f>M192*5</f>
        <v>5</v>
      </c>
      <c r="N196" s="24">
        <f>N192*5</f>
        <v>4.1499999999999995</v>
      </c>
      <c r="O196" s="24">
        <f>O192*5</f>
        <v>113.35000000000001</v>
      </c>
      <c r="P196" s="24">
        <f t="shared" si="115"/>
        <v>0.2</v>
      </c>
      <c r="Q196" s="24">
        <f>Q192*5</f>
        <v>2.1</v>
      </c>
      <c r="R196" s="24">
        <f>R192*5</f>
        <v>28.75</v>
      </c>
      <c r="S196" s="24">
        <f>S192*5</f>
        <v>23.55</v>
      </c>
      <c r="T196" s="24">
        <f>T192*5</f>
        <v>28.35</v>
      </c>
      <c r="U196" s="24">
        <f>U192*5</f>
        <v>12.5</v>
      </c>
      <c r="V196" s="40"/>
    </row>
    <row r="197" spans="1:23" x14ac:dyDescent="0.2">
      <c r="A197" s="9" t="s">
        <v>36</v>
      </c>
      <c r="B197" s="53">
        <f t="shared" si="111"/>
        <v>9817.5400000000009</v>
      </c>
      <c r="C197" s="50"/>
      <c r="D197" s="24">
        <f t="shared" si="112"/>
        <v>5095.68</v>
      </c>
      <c r="E197" s="24">
        <f t="shared" si="113"/>
        <v>1600.02</v>
      </c>
      <c r="F197" s="24">
        <f t="shared" si="114"/>
        <v>6695.7000000000007</v>
      </c>
      <c r="G197" s="24">
        <f>G192*6</f>
        <v>52.56</v>
      </c>
      <c r="H197" s="24">
        <f>H192*6</f>
        <v>130.19999999999999</v>
      </c>
      <c r="I197" s="24">
        <f>I192*6</f>
        <v>38.519999999999996</v>
      </c>
      <c r="J197" s="29"/>
      <c r="K197" s="24">
        <f>K192*6</f>
        <v>204.24</v>
      </c>
      <c r="L197" s="24">
        <f t="shared" si="116"/>
        <v>68.28</v>
      </c>
      <c r="M197" s="24">
        <f>M192*6</f>
        <v>6</v>
      </c>
      <c r="N197" s="24">
        <f>N192*6</f>
        <v>4.9799999999999995</v>
      </c>
      <c r="O197" s="24">
        <f>O192*6</f>
        <v>136.02000000000001</v>
      </c>
      <c r="P197" s="24">
        <f t="shared" si="115"/>
        <v>0.24</v>
      </c>
      <c r="Q197" s="24">
        <f>Q192*6</f>
        <v>2.52</v>
      </c>
      <c r="R197" s="24">
        <f>R192*6</f>
        <v>34.5</v>
      </c>
      <c r="S197" s="24">
        <f>S192*6</f>
        <v>28.259999999999998</v>
      </c>
      <c r="T197" s="24">
        <f>T192*6</f>
        <v>34.019999999999996</v>
      </c>
      <c r="U197" s="24">
        <f>U192*6</f>
        <v>15</v>
      </c>
      <c r="V197" s="25">
        <f>V173</f>
        <v>2366.5</v>
      </c>
    </row>
    <row r="198" spans="1:23" x14ac:dyDescent="0.2">
      <c r="A198" s="9" t="s">
        <v>37</v>
      </c>
      <c r="B198" s="53">
        <f t="shared" si="111"/>
        <v>11059.38</v>
      </c>
      <c r="C198" s="50"/>
      <c r="D198" s="24">
        <f t="shared" si="112"/>
        <v>5944.96</v>
      </c>
      <c r="E198" s="24">
        <f t="shared" si="113"/>
        <v>1866.69</v>
      </c>
      <c r="F198" s="24">
        <f t="shared" si="114"/>
        <v>7811.65</v>
      </c>
      <c r="G198" s="24">
        <f>G192*7</f>
        <v>61.32</v>
      </c>
      <c r="H198" s="24">
        <f>H192*7</f>
        <v>151.9</v>
      </c>
      <c r="I198" s="24">
        <f>I192*7</f>
        <v>44.94</v>
      </c>
      <c r="J198" s="29"/>
      <c r="K198" s="24">
        <f>K192*7</f>
        <v>238.28</v>
      </c>
      <c r="L198" s="24">
        <f t="shared" si="116"/>
        <v>79.660000000000011</v>
      </c>
      <c r="M198" s="24">
        <f>M192*7</f>
        <v>7</v>
      </c>
      <c r="N198" s="24">
        <f>N192*7</f>
        <v>5.81</v>
      </c>
      <c r="O198" s="24">
        <f>O192*7</f>
        <v>158.69</v>
      </c>
      <c r="P198" s="24">
        <f t="shared" si="115"/>
        <v>0.28000000000000003</v>
      </c>
      <c r="Q198" s="24">
        <f>Q192*7</f>
        <v>2.94</v>
      </c>
      <c r="R198" s="24">
        <f>R192*7</f>
        <v>40.25</v>
      </c>
      <c r="S198" s="24">
        <f>S192*7</f>
        <v>32.97</v>
      </c>
      <c r="T198" s="24">
        <f>T192*7</f>
        <v>39.69</v>
      </c>
      <c r="U198" s="24">
        <f>U192*7</f>
        <v>17.5</v>
      </c>
      <c r="V198" s="25">
        <f>V174</f>
        <v>2366.5</v>
      </c>
    </row>
    <row r="199" spans="1:23" x14ac:dyDescent="0.2">
      <c r="A199" s="9" t="s">
        <v>38</v>
      </c>
      <c r="B199" s="53">
        <f t="shared" si="111"/>
        <v>12301.220000000003</v>
      </c>
      <c r="C199" s="50"/>
      <c r="D199" s="24">
        <f t="shared" si="112"/>
        <v>6794.24</v>
      </c>
      <c r="E199" s="24">
        <f t="shared" si="113"/>
        <v>2133.36</v>
      </c>
      <c r="F199" s="24">
        <f t="shared" si="114"/>
        <v>8927.6</v>
      </c>
      <c r="G199" s="24">
        <f>G192*8</f>
        <v>70.08</v>
      </c>
      <c r="H199" s="24">
        <f>H192*8</f>
        <v>173.6</v>
      </c>
      <c r="I199" s="24">
        <f>I192*8</f>
        <v>51.36</v>
      </c>
      <c r="J199" s="29"/>
      <c r="K199" s="24">
        <f>K192*8</f>
        <v>272.32</v>
      </c>
      <c r="L199" s="24">
        <f t="shared" si="116"/>
        <v>91.04</v>
      </c>
      <c r="M199" s="24">
        <f>M192*8</f>
        <v>8</v>
      </c>
      <c r="N199" s="24">
        <f>N192*8</f>
        <v>6.64</v>
      </c>
      <c r="O199" s="24">
        <f>O192*8</f>
        <v>181.36</v>
      </c>
      <c r="P199" s="24">
        <f t="shared" si="115"/>
        <v>0.32</v>
      </c>
      <c r="Q199" s="24">
        <f>Q192*8</f>
        <v>3.36</v>
      </c>
      <c r="R199" s="24">
        <f>R192*8</f>
        <v>46</v>
      </c>
      <c r="S199" s="24">
        <f>S192*8</f>
        <v>37.68</v>
      </c>
      <c r="T199" s="24">
        <f>T192*8</f>
        <v>45.36</v>
      </c>
      <c r="U199" s="24">
        <f>U192*8</f>
        <v>20</v>
      </c>
      <c r="V199" s="25">
        <f>V175</f>
        <v>2366.5</v>
      </c>
    </row>
    <row r="200" spans="1:23" ht="15" customHeight="1" x14ac:dyDescent="0.2">
      <c r="A200" s="32" t="s">
        <v>60</v>
      </c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V200" s="45" t="s">
        <v>52</v>
      </c>
    </row>
    <row r="201" spans="1:23" x14ac:dyDescent="0.2">
      <c r="A201" s="32"/>
      <c r="B201" s="32"/>
      <c r="C201" s="32"/>
      <c r="D201" s="32"/>
      <c r="E201" s="32"/>
      <c r="F201" s="32"/>
      <c r="V201" s="35"/>
    </row>
    <row r="202" spans="1:23" ht="18" customHeight="1" x14ac:dyDescent="0.2">
      <c r="A202" s="106" t="s">
        <v>61</v>
      </c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35"/>
    </row>
    <row r="203" spans="1:23" ht="42" customHeight="1" x14ac:dyDescent="0.2">
      <c r="A203" s="12" t="s">
        <v>2</v>
      </c>
      <c r="B203" s="12" t="s">
        <v>3</v>
      </c>
      <c r="C203" s="12" t="s">
        <v>48</v>
      </c>
      <c r="D203" s="12" t="s">
        <v>49</v>
      </c>
      <c r="E203" s="12" t="s">
        <v>54</v>
      </c>
      <c r="F203" s="12" t="s">
        <v>55</v>
      </c>
      <c r="G203" s="12" t="s">
        <v>8</v>
      </c>
      <c r="H203" s="12" t="s">
        <v>9</v>
      </c>
      <c r="I203" s="12" t="s">
        <v>10</v>
      </c>
      <c r="J203" s="12" t="s">
        <v>11</v>
      </c>
      <c r="K203" s="12" t="s">
        <v>12</v>
      </c>
      <c r="L203" s="12" t="s">
        <v>13</v>
      </c>
      <c r="M203" s="12" t="s">
        <v>14</v>
      </c>
      <c r="N203" s="12" t="s">
        <v>15</v>
      </c>
      <c r="O203" s="12" t="s">
        <v>16</v>
      </c>
      <c r="P203" s="14" t="s">
        <v>17</v>
      </c>
      <c r="Q203" s="12" t="s">
        <v>18</v>
      </c>
      <c r="R203" s="14" t="s">
        <v>19</v>
      </c>
      <c r="S203" s="14" t="s">
        <v>20</v>
      </c>
      <c r="T203" s="14" t="s">
        <v>21</v>
      </c>
      <c r="U203" s="14" t="s">
        <v>22</v>
      </c>
      <c r="V203" s="16" t="s">
        <v>23</v>
      </c>
    </row>
    <row r="204" spans="1:23" ht="15.75" customHeight="1" x14ac:dyDescent="0.2">
      <c r="A204" s="46" t="s">
        <v>28</v>
      </c>
      <c r="B204" s="53">
        <f>SUM(F204:V204)</f>
        <v>6817.5</v>
      </c>
      <c r="C204" s="24">
        <f>C13</f>
        <v>2284</v>
      </c>
      <c r="D204" s="23"/>
      <c r="E204" s="23">
        <v>450</v>
      </c>
      <c r="F204" s="24">
        <f>SUM(C204:E204)</f>
        <v>2734</v>
      </c>
      <c r="G204" s="24">
        <f>G180</f>
        <v>211</v>
      </c>
      <c r="H204" s="24">
        <f>H180</f>
        <v>361</v>
      </c>
      <c r="I204" s="24">
        <v>77</v>
      </c>
      <c r="J204" s="29"/>
      <c r="K204" s="24">
        <f>K10</f>
        <v>408.5</v>
      </c>
      <c r="L204" s="24">
        <f>L180</f>
        <v>136.5</v>
      </c>
      <c r="M204" s="24">
        <v>12</v>
      </c>
      <c r="N204" s="24">
        <v>10</v>
      </c>
      <c r="O204" s="24">
        <v>272</v>
      </c>
      <c r="P204" s="24">
        <v>0.5</v>
      </c>
      <c r="Q204" s="24">
        <f>Q180</f>
        <v>5</v>
      </c>
      <c r="R204" s="24">
        <f>R180</f>
        <v>69</v>
      </c>
      <c r="S204" s="24">
        <v>56.5</v>
      </c>
      <c r="T204" s="24">
        <v>68</v>
      </c>
      <c r="U204" s="24">
        <v>30</v>
      </c>
      <c r="V204" s="25">
        <f>V180</f>
        <v>2366.5</v>
      </c>
      <c r="W204" s="2"/>
    </row>
    <row r="205" spans="1:23" ht="15.75" customHeight="1" x14ac:dyDescent="0.2">
      <c r="A205" s="46" t="s">
        <v>29</v>
      </c>
      <c r="B205" s="53">
        <f>SUM(F205:V205)</f>
        <v>12627</v>
      </c>
      <c r="C205" s="23"/>
      <c r="D205" s="24">
        <f>D14</f>
        <v>7643.5</v>
      </c>
      <c r="E205" s="24">
        <v>900</v>
      </c>
      <c r="F205" s="24">
        <f>SUM(C205:E205)</f>
        <v>8543.5</v>
      </c>
      <c r="G205" s="24">
        <f>G204</f>
        <v>211</v>
      </c>
      <c r="H205" s="24">
        <f>H180</f>
        <v>361</v>
      </c>
      <c r="I205" s="24">
        <v>77</v>
      </c>
      <c r="J205" s="29"/>
      <c r="K205" s="24">
        <f>K10</f>
        <v>408.5</v>
      </c>
      <c r="L205" s="24">
        <f>L181</f>
        <v>136.5</v>
      </c>
      <c r="M205" s="24">
        <v>12</v>
      </c>
      <c r="N205" s="24">
        <v>10</v>
      </c>
      <c r="O205" s="24">
        <f>O204</f>
        <v>272</v>
      </c>
      <c r="P205" s="24">
        <v>0.5</v>
      </c>
      <c r="Q205" s="24">
        <f>Q180</f>
        <v>5</v>
      </c>
      <c r="R205" s="24">
        <f>R204</f>
        <v>69</v>
      </c>
      <c r="S205" s="24">
        <v>56.5</v>
      </c>
      <c r="T205" s="24">
        <v>68</v>
      </c>
      <c r="U205" s="24">
        <v>30</v>
      </c>
      <c r="V205" s="25">
        <f>V181</f>
        <v>2366.5</v>
      </c>
    </row>
    <row r="206" spans="1:23" ht="33" customHeight="1" x14ac:dyDescent="0.2">
      <c r="A206" s="39" t="s">
        <v>50</v>
      </c>
      <c r="B206" s="47"/>
      <c r="C206" s="29"/>
      <c r="D206" s="29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9"/>
      <c r="V206" s="21"/>
    </row>
    <row r="207" spans="1:23" ht="13.5" customHeight="1" x14ac:dyDescent="0.2">
      <c r="A207" s="9" t="s">
        <v>31</v>
      </c>
      <c r="B207" s="53">
        <f t="shared" ref="B207:B214" si="117">SUM(F207:V207)</f>
        <v>429.67</v>
      </c>
      <c r="C207" s="24">
        <f t="shared" ref="C207:C214" si="118">C183</f>
        <v>253.78</v>
      </c>
      <c r="D207" s="30"/>
      <c r="E207" s="23">
        <v>50</v>
      </c>
      <c r="F207" s="24">
        <f t="shared" ref="F207:F214" si="119">SUM(C207:E207)</f>
        <v>303.77999999999997</v>
      </c>
      <c r="G207" s="24">
        <f>G183</f>
        <v>8.76</v>
      </c>
      <c r="H207" s="24">
        <f>H183</f>
        <v>21.7</v>
      </c>
      <c r="I207" s="24">
        <f>I192</f>
        <v>6.42</v>
      </c>
      <c r="J207" s="29"/>
      <c r="K207" s="24">
        <f>K16</f>
        <v>34.04</v>
      </c>
      <c r="L207" s="24">
        <f>L183</f>
        <v>11.38</v>
      </c>
      <c r="M207" s="24">
        <v>1</v>
      </c>
      <c r="N207" s="24">
        <f>N183</f>
        <v>0.83</v>
      </c>
      <c r="O207" s="24">
        <f>O192</f>
        <v>22.67</v>
      </c>
      <c r="P207" s="24">
        <f>P183</f>
        <v>0.04</v>
      </c>
      <c r="Q207" s="24">
        <f>Q183</f>
        <v>0.42</v>
      </c>
      <c r="R207" s="24">
        <f>R183</f>
        <v>5.75</v>
      </c>
      <c r="S207" s="24">
        <f>S192</f>
        <v>4.71</v>
      </c>
      <c r="T207" s="24">
        <f>T183</f>
        <v>5.67</v>
      </c>
      <c r="U207" s="24">
        <f>U16</f>
        <v>2.5</v>
      </c>
      <c r="V207" s="21"/>
    </row>
    <row r="208" spans="1:23" ht="13.5" customHeight="1" x14ac:dyDescent="0.2">
      <c r="A208" s="9" t="s">
        <v>32</v>
      </c>
      <c r="B208" s="53">
        <f t="shared" si="117"/>
        <v>859.34</v>
      </c>
      <c r="C208" s="24">
        <f t="shared" si="118"/>
        <v>507.56</v>
      </c>
      <c r="D208" s="30"/>
      <c r="E208" s="23">
        <f>E207*2</f>
        <v>100</v>
      </c>
      <c r="F208" s="24">
        <f t="shared" si="119"/>
        <v>607.55999999999995</v>
      </c>
      <c r="G208" s="24">
        <f>G207*2</f>
        <v>17.52</v>
      </c>
      <c r="H208" s="24">
        <f>H207*2</f>
        <v>43.4</v>
      </c>
      <c r="I208" s="24">
        <f>I207*2</f>
        <v>12.84</v>
      </c>
      <c r="J208" s="29"/>
      <c r="K208" s="24">
        <f>K207*2</f>
        <v>68.08</v>
      </c>
      <c r="L208" s="24">
        <f>L184</f>
        <v>22.76</v>
      </c>
      <c r="M208" s="24">
        <f>M207*2</f>
        <v>2</v>
      </c>
      <c r="N208" s="24">
        <f>N207*2</f>
        <v>1.66</v>
      </c>
      <c r="O208" s="24">
        <f>O207*2</f>
        <v>45.34</v>
      </c>
      <c r="P208" s="24">
        <f t="shared" ref="P208:P214" si="120">P184</f>
        <v>0.08</v>
      </c>
      <c r="Q208" s="24">
        <f>Q207*2</f>
        <v>0.84</v>
      </c>
      <c r="R208" s="24">
        <f>R207*2</f>
        <v>11.5</v>
      </c>
      <c r="S208" s="24">
        <f>S207*2</f>
        <v>9.42</v>
      </c>
      <c r="T208" s="24">
        <f>T207*2</f>
        <v>11.34</v>
      </c>
      <c r="U208" s="24">
        <f>U207*2</f>
        <v>5</v>
      </c>
      <c r="V208" s="21"/>
    </row>
    <row r="209" spans="1:22" ht="13.5" customHeight="1" x14ac:dyDescent="0.2">
      <c r="A209" s="9" t="s">
        <v>33</v>
      </c>
      <c r="B209" s="53">
        <f t="shared" si="117"/>
        <v>1289.01</v>
      </c>
      <c r="C209" s="24">
        <f t="shared" si="118"/>
        <v>761.34</v>
      </c>
      <c r="D209" s="30"/>
      <c r="E209" s="23">
        <f>E207*3</f>
        <v>150</v>
      </c>
      <c r="F209" s="24">
        <f t="shared" si="119"/>
        <v>911.34</v>
      </c>
      <c r="G209" s="24">
        <f>G207*3</f>
        <v>26.28</v>
      </c>
      <c r="H209" s="24">
        <f>H207*3</f>
        <v>65.099999999999994</v>
      </c>
      <c r="I209" s="24">
        <f>I207*3</f>
        <v>19.259999999999998</v>
      </c>
      <c r="J209" s="29"/>
      <c r="K209" s="24">
        <f>K207*3</f>
        <v>102.12</v>
      </c>
      <c r="L209" s="24">
        <f t="shared" ref="L209:L214" si="121">L185</f>
        <v>34.14</v>
      </c>
      <c r="M209" s="24">
        <f>M207*3</f>
        <v>3</v>
      </c>
      <c r="N209" s="24">
        <f>N207*3</f>
        <v>2.4899999999999998</v>
      </c>
      <c r="O209" s="24">
        <f>O207*3</f>
        <v>68.010000000000005</v>
      </c>
      <c r="P209" s="24">
        <f t="shared" si="120"/>
        <v>0.12</v>
      </c>
      <c r="Q209" s="24">
        <f>Q207*3</f>
        <v>1.26</v>
      </c>
      <c r="R209" s="24">
        <f>R207*3</f>
        <v>17.25</v>
      </c>
      <c r="S209" s="24">
        <f>S207*3</f>
        <v>14.129999999999999</v>
      </c>
      <c r="T209" s="24">
        <f>T207*3</f>
        <v>17.009999999999998</v>
      </c>
      <c r="U209" s="24">
        <f>U207*3</f>
        <v>7.5</v>
      </c>
      <c r="V209" s="21"/>
    </row>
    <row r="210" spans="1:22" ht="13.5" customHeight="1" x14ac:dyDescent="0.2">
      <c r="A210" s="9" t="s">
        <v>34</v>
      </c>
      <c r="B210" s="53">
        <f t="shared" si="117"/>
        <v>1718.68</v>
      </c>
      <c r="C210" s="24">
        <f t="shared" si="118"/>
        <v>1015.12</v>
      </c>
      <c r="D210" s="30"/>
      <c r="E210" s="23">
        <f>E207*4</f>
        <v>200</v>
      </c>
      <c r="F210" s="24">
        <f t="shared" si="119"/>
        <v>1215.1199999999999</v>
      </c>
      <c r="G210" s="24">
        <f>G207*4</f>
        <v>35.04</v>
      </c>
      <c r="H210" s="24">
        <f>H207*4</f>
        <v>86.8</v>
      </c>
      <c r="I210" s="24">
        <f>I207*4</f>
        <v>25.68</v>
      </c>
      <c r="J210" s="29"/>
      <c r="K210" s="24">
        <f>K207*4</f>
        <v>136.16</v>
      </c>
      <c r="L210" s="24">
        <f t="shared" si="121"/>
        <v>45.52</v>
      </c>
      <c r="M210" s="24">
        <f>M207*4</f>
        <v>4</v>
      </c>
      <c r="N210" s="24">
        <f>N207*4</f>
        <v>3.32</v>
      </c>
      <c r="O210" s="24">
        <f>O207*4</f>
        <v>90.68</v>
      </c>
      <c r="P210" s="24">
        <f t="shared" si="120"/>
        <v>0.16</v>
      </c>
      <c r="Q210" s="24">
        <f>Q207*4</f>
        <v>1.68</v>
      </c>
      <c r="R210" s="24">
        <f>R207*4</f>
        <v>23</v>
      </c>
      <c r="S210" s="24">
        <f>S207*4</f>
        <v>18.84</v>
      </c>
      <c r="T210" s="24">
        <f>T207*4</f>
        <v>22.68</v>
      </c>
      <c r="U210" s="24">
        <f>U207*4</f>
        <v>10</v>
      </c>
      <c r="V210" s="21"/>
    </row>
    <row r="211" spans="1:22" ht="13.5" customHeight="1" x14ac:dyDescent="0.2">
      <c r="A211" s="9" t="s">
        <v>35</v>
      </c>
      <c r="B211" s="53">
        <f t="shared" si="117"/>
        <v>2148.35</v>
      </c>
      <c r="C211" s="24">
        <f t="shared" si="118"/>
        <v>1268.9000000000001</v>
      </c>
      <c r="D211" s="30"/>
      <c r="E211" s="23">
        <f>E207*5</f>
        <v>250</v>
      </c>
      <c r="F211" s="24">
        <f t="shared" si="119"/>
        <v>1518.9</v>
      </c>
      <c r="G211" s="24">
        <f>G207*5</f>
        <v>43.8</v>
      </c>
      <c r="H211" s="24">
        <f>H207*5</f>
        <v>108.5</v>
      </c>
      <c r="I211" s="24">
        <f>I207*5</f>
        <v>32.1</v>
      </c>
      <c r="J211" s="29"/>
      <c r="K211" s="24">
        <f>K207*5</f>
        <v>170.2</v>
      </c>
      <c r="L211" s="24">
        <f t="shared" si="121"/>
        <v>56.900000000000006</v>
      </c>
      <c r="M211" s="24">
        <f>M207*5</f>
        <v>5</v>
      </c>
      <c r="N211" s="24">
        <f>N207*5</f>
        <v>4.1499999999999995</v>
      </c>
      <c r="O211" s="24">
        <f>O207*5</f>
        <v>113.35000000000001</v>
      </c>
      <c r="P211" s="24">
        <f t="shared" si="120"/>
        <v>0.2</v>
      </c>
      <c r="Q211" s="24">
        <f>Q207*5</f>
        <v>2.1</v>
      </c>
      <c r="R211" s="24">
        <f>R207*5</f>
        <v>28.75</v>
      </c>
      <c r="S211" s="24">
        <f>S207*5</f>
        <v>23.55</v>
      </c>
      <c r="T211" s="24">
        <f>T207*5</f>
        <v>28.35</v>
      </c>
      <c r="U211" s="24">
        <f>U207*5</f>
        <v>12.5</v>
      </c>
      <c r="V211" s="21"/>
    </row>
    <row r="212" spans="1:22" ht="13.5" customHeight="1" x14ac:dyDescent="0.2">
      <c r="A212" s="9" t="s">
        <v>36</v>
      </c>
      <c r="B212" s="53">
        <f t="shared" si="117"/>
        <v>4944.5200000000004</v>
      </c>
      <c r="C212" s="24">
        <f t="shared" si="118"/>
        <v>1522.68</v>
      </c>
      <c r="D212" s="30"/>
      <c r="E212" s="23">
        <f>E207*6</f>
        <v>300</v>
      </c>
      <c r="F212" s="24">
        <f t="shared" si="119"/>
        <v>1822.68</v>
      </c>
      <c r="G212" s="24">
        <f>G207*6</f>
        <v>52.56</v>
      </c>
      <c r="H212" s="24">
        <f>H207*6</f>
        <v>130.19999999999999</v>
      </c>
      <c r="I212" s="24">
        <f>I207*6</f>
        <v>38.519999999999996</v>
      </c>
      <c r="J212" s="29"/>
      <c r="K212" s="24">
        <f>K207*6</f>
        <v>204.24</v>
      </c>
      <c r="L212" s="24">
        <f t="shared" si="121"/>
        <v>68.28</v>
      </c>
      <c r="M212" s="24">
        <f>M207*6</f>
        <v>6</v>
      </c>
      <c r="N212" s="24">
        <f>N207*6</f>
        <v>4.9799999999999995</v>
      </c>
      <c r="O212" s="24">
        <f>O207*6</f>
        <v>136.02000000000001</v>
      </c>
      <c r="P212" s="24">
        <f t="shared" si="120"/>
        <v>0.24</v>
      </c>
      <c r="Q212" s="24">
        <f>Q207*6</f>
        <v>2.52</v>
      </c>
      <c r="R212" s="24">
        <f>R207*6</f>
        <v>34.5</v>
      </c>
      <c r="S212" s="24">
        <f>S207*6</f>
        <v>28.259999999999998</v>
      </c>
      <c r="T212" s="24">
        <f>T207*6</f>
        <v>34.019999999999996</v>
      </c>
      <c r="U212" s="24">
        <f>U207*6</f>
        <v>15</v>
      </c>
      <c r="V212" s="25">
        <f>V188</f>
        <v>2366.5</v>
      </c>
    </row>
    <row r="213" spans="1:22" ht="13.5" customHeight="1" x14ac:dyDescent="0.2">
      <c r="A213" s="9" t="s">
        <v>37</v>
      </c>
      <c r="B213" s="53">
        <f t="shared" si="117"/>
        <v>5374.1900000000005</v>
      </c>
      <c r="C213" s="24">
        <f t="shared" si="118"/>
        <v>1776.46</v>
      </c>
      <c r="D213" s="30"/>
      <c r="E213" s="23">
        <f>E207*7</f>
        <v>350</v>
      </c>
      <c r="F213" s="24">
        <f t="shared" si="119"/>
        <v>2126.46</v>
      </c>
      <c r="G213" s="24">
        <f>G207*7</f>
        <v>61.32</v>
      </c>
      <c r="H213" s="24">
        <f>H207*7</f>
        <v>151.9</v>
      </c>
      <c r="I213" s="24">
        <f>I207*7</f>
        <v>44.94</v>
      </c>
      <c r="J213" s="29"/>
      <c r="K213" s="24">
        <f>K207*7</f>
        <v>238.28</v>
      </c>
      <c r="L213" s="24">
        <f t="shared" si="121"/>
        <v>79.660000000000011</v>
      </c>
      <c r="M213" s="24">
        <f>M207*7</f>
        <v>7</v>
      </c>
      <c r="N213" s="24">
        <f>N207*7</f>
        <v>5.81</v>
      </c>
      <c r="O213" s="24">
        <f>O207*7</f>
        <v>158.69</v>
      </c>
      <c r="P213" s="24">
        <f t="shared" si="120"/>
        <v>0.28000000000000003</v>
      </c>
      <c r="Q213" s="24">
        <f>Q207*7</f>
        <v>2.94</v>
      </c>
      <c r="R213" s="24">
        <f>R207*7</f>
        <v>40.25</v>
      </c>
      <c r="S213" s="24">
        <f>S207*7</f>
        <v>32.97</v>
      </c>
      <c r="T213" s="24">
        <f>T207*7</f>
        <v>39.69</v>
      </c>
      <c r="U213" s="24">
        <f>U207*7</f>
        <v>17.5</v>
      </c>
      <c r="V213" s="25">
        <f>V189</f>
        <v>2366.5</v>
      </c>
    </row>
    <row r="214" spans="1:22" ht="13.5" customHeight="1" x14ac:dyDescent="0.2">
      <c r="A214" s="9" t="s">
        <v>38</v>
      </c>
      <c r="B214" s="53">
        <f t="shared" si="117"/>
        <v>5803.8600000000006</v>
      </c>
      <c r="C214" s="24">
        <f t="shared" si="118"/>
        <v>2030.24</v>
      </c>
      <c r="D214" s="38"/>
      <c r="E214" s="23">
        <f>E207*8</f>
        <v>400</v>
      </c>
      <c r="F214" s="24">
        <f t="shared" si="119"/>
        <v>2430.2399999999998</v>
      </c>
      <c r="G214" s="24">
        <f>G207*8</f>
        <v>70.08</v>
      </c>
      <c r="H214" s="24">
        <f>H207*8</f>
        <v>173.6</v>
      </c>
      <c r="I214" s="24">
        <f>I207*8</f>
        <v>51.36</v>
      </c>
      <c r="J214" s="29"/>
      <c r="K214" s="24">
        <f>K207*8</f>
        <v>272.32</v>
      </c>
      <c r="L214" s="24">
        <f t="shared" si="121"/>
        <v>91.04</v>
      </c>
      <c r="M214" s="24">
        <f>M207*8</f>
        <v>8</v>
      </c>
      <c r="N214" s="24">
        <f>N207*8</f>
        <v>6.64</v>
      </c>
      <c r="O214" s="24">
        <f>O207*8</f>
        <v>181.36</v>
      </c>
      <c r="P214" s="24">
        <f t="shared" si="120"/>
        <v>0.32</v>
      </c>
      <c r="Q214" s="24">
        <f>Q207*8</f>
        <v>3.36</v>
      </c>
      <c r="R214" s="24">
        <f>R207*8</f>
        <v>46</v>
      </c>
      <c r="S214" s="24">
        <f>S207*8</f>
        <v>37.68</v>
      </c>
      <c r="T214" s="24">
        <f>T207*8</f>
        <v>45.36</v>
      </c>
      <c r="U214" s="24">
        <f>U207*8</f>
        <v>20</v>
      </c>
      <c r="V214" s="25">
        <f>V190</f>
        <v>2366.5</v>
      </c>
    </row>
    <row r="215" spans="1:22" ht="33" customHeight="1" x14ac:dyDescent="0.2">
      <c r="A215" s="39" t="s">
        <v>51</v>
      </c>
      <c r="B215" s="29"/>
      <c r="C215" s="29"/>
      <c r="D215" s="29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21"/>
    </row>
    <row r="216" spans="1:22" ht="13.5" customHeight="1" x14ac:dyDescent="0.2">
      <c r="A216" s="9" t="s">
        <v>31</v>
      </c>
      <c r="B216" s="53">
        <f t="shared" ref="B216:B223" si="122">SUM(F216:V216)</f>
        <v>1075.17</v>
      </c>
      <c r="C216" s="30" t="s">
        <v>52</v>
      </c>
      <c r="D216" s="24">
        <f t="shared" ref="D216:D223" si="123">D192</f>
        <v>849.28</v>
      </c>
      <c r="E216" s="24">
        <v>100</v>
      </c>
      <c r="F216" s="24">
        <f t="shared" ref="F216:F223" si="124">SUM(C216:E216)</f>
        <v>949.28</v>
      </c>
      <c r="G216" s="24">
        <f>G207</f>
        <v>8.76</v>
      </c>
      <c r="H216" s="24">
        <f>H207</f>
        <v>21.7</v>
      </c>
      <c r="I216" s="24">
        <f>I207</f>
        <v>6.42</v>
      </c>
      <c r="J216" s="29"/>
      <c r="K216" s="24">
        <f>K207</f>
        <v>34.04</v>
      </c>
      <c r="L216" s="24">
        <f>L207</f>
        <v>11.38</v>
      </c>
      <c r="M216" s="24">
        <v>1</v>
      </c>
      <c r="N216" s="24">
        <f>N192</f>
        <v>0.83</v>
      </c>
      <c r="O216" s="24">
        <f>O207</f>
        <v>22.67</v>
      </c>
      <c r="P216" s="24">
        <f t="shared" ref="P216:P223" si="125">P192</f>
        <v>0.04</v>
      </c>
      <c r="Q216" s="24">
        <f>Q207</f>
        <v>0.42</v>
      </c>
      <c r="R216" s="24">
        <f>R207</f>
        <v>5.75</v>
      </c>
      <c r="S216" s="24">
        <f>S207</f>
        <v>4.71</v>
      </c>
      <c r="T216" s="24">
        <f>T192</f>
        <v>5.67</v>
      </c>
      <c r="U216" s="24">
        <f>U16</f>
        <v>2.5</v>
      </c>
      <c r="V216" s="40"/>
    </row>
    <row r="217" spans="1:22" ht="13.5" customHeight="1" x14ac:dyDescent="0.2">
      <c r="A217" s="9" t="s">
        <v>32</v>
      </c>
      <c r="B217" s="53">
        <f t="shared" si="122"/>
        <v>2150.34</v>
      </c>
      <c r="C217" s="30"/>
      <c r="D217" s="24">
        <f t="shared" si="123"/>
        <v>1698.56</v>
      </c>
      <c r="E217" s="24">
        <f>E216*2</f>
        <v>200</v>
      </c>
      <c r="F217" s="24">
        <f t="shared" si="124"/>
        <v>1898.56</v>
      </c>
      <c r="G217" s="24">
        <f>G216*2</f>
        <v>17.52</v>
      </c>
      <c r="H217" s="24">
        <f>H216*2</f>
        <v>43.4</v>
      </c>
      <c r="I217" s="24">
        <f>I216*2</f>
        <v>12.84</v>
      </c>
      <c r="J217" s="29"/>
      <c r="K217" s="24">
        <f>K216*2</f>
        <v>68.08</v>
      </c>
      <c r="L217" s="24">
        <f>L208</f>
        <v>22.76</v>
      </c>
      <c r="M217" s="24">
        <f>M216*2</f>
        <v>2</v>
      </c>
      <c r="N217" s="24">
        <f>N216*2</f>
        <v>1.66</v>
      </c>
      <c r="O217" s="24">
        <f>O216*2</f>
        <v>45.34</v>
      </c>
      <c r="P217" s="24">
        <f t="shared" si="125"/>
        <v>0.08</v>
      </c>
      <c r="Q217" s="24">
        <f>Q216*2</f>
        <v>0.84</v>
      </c>
      <c r="R217" s="24">
        <f>R216*2</f>
        <v>11.5</v>
      </c>
      <c r="S217" s="24">
        <f>S216*2</f>
        <v>9.42</v>
      </c>
      <c r="T217" s="24">
        <f>T216*2</f>
        <v>11.34</v>
      </c>
      <c r="U217" s="24">
        <f>U216*2</f>
        <v>5</v>
      </c>
      <c r="V217" s="40"/>
    </row>
    <row r="218" spans="1:22" ht="13.5" customHeight="1" x14ac:dyDescent="0.2">
      <c r="A218" s="9" t="s">
        <v>33</v>
      </c>
      <c r="B218" s="53">
        <f t="shared" si="122"/>
        <v>3225.5100000000007</v>
      </c>
      <c r="C218" s="30"/>
      <c r="D218" s="24">
        <f t="shared" si="123"/>
        <v>2547.84</v>
      </c>
      <c r="E218" s="24">
        <f>E216*3</f>
        <v>300</v>
      </c>
      <c r="F218" s="24">
        <f t="shared" si="124"/>
        <v>2847.84</v>
      </c>
      <c r="G218" s="24">
        <f>G216*3</f>
        <v>26.28</v>
      </c>
      <c r="H218" s="24">
        <f>H216*3</f>
        <v>65.099999999999994</v>
      </c>
      <c r="I218" s="24">
        <f>I216*3</f>
        <v>19.259999999999998</v>
      </c>
      <c r="J218" s="29"/>
      <c r="K218" s="24">
        <f>K216*3</f>
        <v>102.12</v>
      </c>
      <c r="L218" s="24">
        <f t="shared" ref="L218:L223" si="126">L209</f>
        <v>34.14</v>
      </c>
      <c r="M218" s="24">
        <f>M216*3</f>
        <v>3</v>
      </c>
      <c r="N218" s="24">
        <f>N216*3</f>
        <v>2.4899999999999998</v>
      </c>
      <c r="O218" s="24">
        <f>O216*3</f>
        <v>68.010000000000005</v>
      </c>
      <c r="P218" s="24">
        <f t="shared" si="125"/>
        <v>0.12</v>
      </c>
      <c r="Q218" s="24">
        <f>Q216*3</f>
        <v>1.26</v>
      </c>
      <c r="R218" s="24">
        <f>R216*3</f>
        <v>17.25</v>
      </c>
      <c r="S218" s="24">
        <f>S216*3</f>
        <v>14.129999999999999</v>
      </c>
      <c r="T218" s="24">
        <f>T216*3</f>
        <v>17.009999999999998</v>
      </c>
      <c r="U218" s="24">
        <f>U216*3</f>
        <v>7.5</v>
      </c>
      <c r="V218" s="40"/>
    </row>
    <row r="219" spans="1:22" ht="13.5" customHeight="1" x14ac:dyDescent="0.2">
      <c r="A219" s="9" t="s">
        <v>34</v>
      </c>
      <c r="B219" s="53">
        <f t="shared" si="122"/>
        <v>4300.68</v>
      </c>
      <c r="C219" s="30"/>
      <c r="D219" s="24">
        <f t="shared" si="123"/>
        <v>3397.12</v>
      </c>
      <c r="E219" s="24">
        <f>E216*4</f>
        <v>400</v>
      </c>
      <c r="F219" s="24">
        <f t="shared" si="124"/>
        <v>3797.12</v>
      </c>
      <c r="G219" s="24">
        <f>G216*4</f>
        <v>35.04</v>
      </c>
      <c r="H219" s="24">
        <f>H216*4</f>
        <v>86.8</v>
      </c>
      <c r="I219" s="24">
        <f>I216*4</f>
        <v>25.68</v>
      </c>
      <c r="J219" s="29"/>
      <c r="K219" s="24">
        <f>K216*4</f>
        <v>136.16</v>
      </c>
      <c r="L219" s="24">
        <f t="shared" si="126"/>
        <v>45.52</v>
      </c>
      <c r="M219" s="24">
        <f>M216*4</f>
        <v>4</v>
      </c>
      <c r="N219" s="24">
        <f>N216*4</f>
        <v>3.32</v>
      </c>
      <c r="O219" s="24">
        <f>O216*4</f>
        <v>90.68</v>
      </c>
      <c r="P219" s="24">
        <f t="shared" si="125"/>
        <v>0.16</v>
      </c>
      <c r="Q219" s="24">
        <f>Q216*4</f>
        <v>1.68</v>
      </c>
      <c r="R219" s="24">
        <f>R216*4</f>
        <v>23</v>
      </c>
      <c r="S219" s="24">
        <f>S216*4</f>
        <v>18.84</v>
      </c>
      <c r="T219" s="24">
        <f>T216*4</f>
        <v>22.68</v>
      </c>
      <c r="U219" s="24">
        <f>U216*4</f>
        <v>10</v>
      </c>
      <c r="V219" s="40"/>
    </row>
    <row r="220" spans="1:22" ht="13.5" customHeight="1" x14ac:dyDescent="0.2">
      <c r="A220" s="9" t="s">
        <v>35</v>
      </c>
      <c r="B220" s="53">
        <f t="shared" si="122"/>
        <v>5375.85</v>
      </c>
      <c r="C220" s="30"/>
      <c r="D220" s="24">
        <f t="shared" si="123"/>
        <v>4246.3999999999996</v>
      </c>
      <c r="E220" s="24">
        <f>E216*5</f>
        <v>500</v>
      </c>
      <c r="F220" s="24">
        <f t="shared" si="124"/>
        <v>4746.3999999999996</v>
      </c>
      <c r="G220" s="24">
        <f>G216*5</f>
        <v>43.8</v>
      </c>
      <c r="H220" s="24">
        <f>H216*5</f>
        <v>108.5</v>
      </c>
      <c r="I220" s="24">
        <f>I216*5</f>
        <v>32.1</v>
      </c>
      <c r="J220" s="29"/>
      <c r="K220" s="24">
        <f>K216*5</f>
        <v>170.2</v>
      </c>
      <c r="L220" s="24">
        <f t="shared" si="126"/>
        <v>56.900000000000006</v>
      </c>
      <c r="M220" s="24">
        <f>M216*5</f>
        <v>5</v>
      </c>
      <c r="N220" s="24">
        <f>N216*5</f>
        <v>4.1499999999999995</v>
      </c>
      <c r="O220" s="24">
        <f>O216*5</f>
        <v>113.35000000000001</v>
      </c>
      <c r="P220" s="24">
        <f t="shared" si="125"/>
        <v>0.2</v>
      </c>
      <c r="Q220" s="24">
        <f>Q216*5</f>
        <v>2.1</v>
      </c>
      <c r="R220" s="24">
        <f>R216*5</f>
        <v>28.75</v>
      </c>
      <c r="S220" s="24">
        <f>S216*5</f>
        <v>23.55</v>
      </c>
      <c r="T220" s="24">
        <f>T216*5</f>
        <v>28.35</v>
      </c>
      <c r="U220" s="24">
        <f>U216*5</f>
        <v>12.5</v>
      </c>
      <c r="V220" s="40"/>
    </row>
    <row r="221" spans="1:22" ht="13.5" customHeight="1" x14ac:dyDescent="0.2">
      <c r="A221" s="9" t="s">
        <v>36</v>
      </c>
      <c r="B221" s="53">
        <f t="shared" si="122"/>
        <v>8817.52</v>
      </c>
      <c r="C221" s="30"/>
      <c r="D221" s="24">
        <f t="shared" si="123"/>
        <v>5095.68</v>
      </c>
      <c r="E221" s="24">
        <f>E216*6</f>
        <v>600</v>
      </c>
      <c r="F221" s="24">
        <f t="shared" si="124"/>
        <v>5695.68</v>
      </c>
      <c r="G221" s="24">
        <f>G216*6</f>
        <v>52.56</v>
      </c>
      <c r="H221" s="24">
        <f>H216*6</f>
        <v>130.19999999999999</v>
      </c>
      <c r="I221" s="24">
        <f>I216*6</f>
        <v>38.519999999999996</v>
      </c>
      <c r="J221" s="29"/>
      <c r="K221" s="24">
        <f>K216*6</f>
        <v>204.24</v>
      </c>
      <c r="L221" s="24">
        <f t="shared" si="126"/>
        <v>68.28</v>
      </c>
      <c r="M221" s="24">
        <f>M216*6</f>
        <v>6</v>
      </c>
      <c r="N221" s="24">
        <f>N216*6</f>
        <v>4.9799999999999995</v>
      </c>
      <c r="O221" s="24">
        <f>O216*6</f>
        <v>136.02000000000001</v>
      </c>
      <c r="P221" s="24">
        <f t="shared" si="125"/>
        <v>0.24</v>
      </c>
      <c r="Q221" s="24">
        <f>Q216*6</f>
        <v>2.52</v>
      </c>
      <c r="R221" s="24">
        <f>R216*6</f>
        <v>34.5</v>
      </c>
      <c r="S221" s="24">
        <f>S216*6</f>
        <v>28.259999999999998</v>
      </c>
      <c r="T221" s="24">
        <f>T216*6</f>
        <v>34.019999999999996</v>
      </c>
      <c r="U221" s="24">
        <f>U216*6</f>
        <v>15</v>
      </c>
      <c r="V221" s="25">
        <f>V197</f>
        <v>2366.5</v>
      </c>
    </row>
    <row r="222" spans="1:22" ht="13.5" customHeight="1" x14ac:dyDescent="0.2">
      <c r="A222" s="9" t="s">
        <v>37</v>
      </c>
      <c r="B222" s="53">
        <f t="shared" si="122"/>
        <v>9892.6899999999987</v>
      </c>
      <c r="C222" s="30"/>
      <c r="D222" s="24">
        <f t="shared" si="123"/>
        <v>5944.96</v>
      </c>
      <c r="E222" s="24">
        <f>E216*7</f>
        <v>700</v>
      </c>
      <c r="F222" s="24">
        <f t="shared" si="124"/>
        <v>6644.96</v>
      </c>
      <c r="G222" s="24">
        <f>G216*7</f>
        <v>61.32</v>
      </c>
      <c r="H222" s="24">
        <f>H216*7</f>
        <v>151.9</v>
      </c>
      <c r="I222" s="24">
        <f>I216*7</f>
        <v>44.94</v>
      </c>
      <c r="J222" s="29"/>
      <c r="K222" s="24">
        <f>K216*7</f>
        <v>238.28</v>
      </c>
      <c r="L222" s="24">
        <f t="shared" si="126"/>
        <v>79.660000000000011</v>
      </c>
      <c r="M222" s="24">
        <f>M216*7</f>
        <v>7</v>
      </c>
      <c r="N222" s="24">
        <f>N216*7</f>
        <v>5.81</v>
      </c>
      <c r="O222" s="24">
        <f>O216*7</f>
        <v>158.69</v>
      </c>
      <c r="P222" s="24">
        <f t="shared" si="125"/>
        <v>0.28000000000000003</v>
      </c>
      <c r="Q222" s="24">
        <f>Q216*7</f>
        <v>2.94</v>
      </c>
      <c r="R222" s="24">
        <f>R216*7</f>
        <v>40.25</v>
      </c>
      <c r="S222" s="24">
        <f>S216*7</f>
        <v>32.97</v>
      </c>
      <c r="T222" s="24">
        <f>T216*7</f>
        <v>39.69</v>
      </c>
      <c r="U222" s="24">
        <f>U216*7</f>
        <v>17.5</v>
      </c>
      <c r="V222" s="25">
        <f>V198</f>
        <v>2366.5</v>
      </c>
    </row>
    <row r="223" spans="1:22" ht="13.5" customHeight="1" x14ac:dyDescent="0.2">
      <c r="A223" s="9" t="s">
        <v>38</v>
      </c>
      <c r="B223" s="53">
        <f t="shared" si="122"/>
        <v>10967.86</v>
      </c>
      <c r="C223" s="30"/>
      <c r="D223" s="24">
        <f t="shared" si="123"/>
        <v>6794.24</v>
      </c>
      <c r="E223" s="24">
        <f>E216*8</f>
        <v>800</v>
      </c>
      <c r="F223" s="24">
        <f t="shared" si="124"/>
        <v>7594.24</v>
      </c>
      <c r="G223" s="24">
        <f>G216*8</f>
        <v>70.08</v>
      </c>
      <c r="H223" s="24">
        <f>H216*8</f>
        <v>173.6</v>
      </c>
      <c r="I223" s="24">
        <f>I216*8</f>
        <v>51.36</v>
      </c>
      <c r="J223" s="29"/>
      <c r="K223" s="24">
        <f>K216*8</f>
        <v>272.32</v>
      </c>
      <c r="L223" s="24">
        <f t="shared" si="126"/>
        <v>91.04</v>
      </c>
      <c r="M223" s="24">
        <f>M216*8</f>
        <v>8</v>
      </c>
      <c r="N223" s="24">
        <f>N216*8</f>
        <v>6.64</v>
      </c>
      <c r="O223" s="24">
        <f>O216*8</f>
        <v>181.36</v>
      </c>
      <c r="P223" s="24">
        <f t="shared" si="125"/>
        <v>0.32</v>
      </c>
      <c r="Q223" s="24">
        <f>Q216*8</f>
        <v>3.36</v>
      </c>
      <c r="R223" s="24">
        <f>R216*8</f>
        <v>46</v>
      </c>
      <c r="S223" s="24">
        <f>S216*8</f>
        <v>37.68</v>
      </c>
      <c r="T223" s="24">
        <f>T216*8</f>
        <v>45.36</v>
      </c>
      <c r="U223" s="24">
        <f>U216*8</f>
        <v>20</v>
      </c>
      <c r="V223" s="25">
        <f>V199</f>
        <v>2366.5</v>
      </c>
    </row>
    <row r="224" spans="1:22" ht="15" customHeight="1" x14ac:dyDescent="0.2">
      <c r="A224" s="32" t="s">
        <v>60</v>
      </c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V224" s="35"/>
    </row>
    <row r="225" spans="1:22" ht="15" customHeight="1" x14ac:dyDescent="0.2">
      <c r="A225" s="32"/>
      <c r="B225" s="32"/>
      <c r="C225" s="32"/>
      <c r="D225" s="32"/>
      <c r="E225" s="32"/>
      <c r="V225" s="35"/>
    </row>
    <row r="226" spans="1:22" ht="15" customHeight="1" x14ac:dyDescent="0.2">
      <c r="A226" s="106" t="s">
        <v>62</v>
      </c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35"/>
    </row>
    <row r="227" spans="1:22" ht="42" customHeight="1" x14ac:dyDescent="0.2">
      <c r="A227" s="12" t="s">
        <v>2</v>
      </c>
      <c r="B227" s="12" t="s">
        <v>3</v>
      </c>
      <c r="C227" s="12" t="s">
        <v>48</v>
      </c>
      <c r="D227" s="12" t="s">
        <v>49</v>
      </c>
      <c r="E227" s="12" t="s">
        <v>54</v>
      </c>
      <c r="F227" s="12" t="s">
        <v>55</v>
      </c>
      <c r="G227" s="12" t="s">
        <v>8</v>
      </c>
      <c r="H227" s="12" t="s">
        <v>9</v>
      </c>
      <c r="I227" s="12" t="s">
        <v>10</v>
      </c>
      <c r="J227" s="12" t="s">
        <v>11</v>
      </c>
      <c r="K227" s="12" t="s">
        <v>12</v>
      </c>
      <c r="L227" s="12" t="s">
        <v>13</v>
      </c>
      <c r="M227" s="12" t="s">
        <v>14</v>
      </c>
      <c r="N227" s="12" t="s">
        <v>15</v>
      </c>
      <c r="O227" s="12" t="s">
        <v>16</v>
      </c>
      <c r="P227" s="14" t="s">
        <v>17</v>
      </c>
      <c r="Q227" s="12" t="s">
        <v>18</v>
      </c>
      <c r="R227" s="14" t="s">
        <v>19</v>
      </c>
      <c r="S227" s="14" t="s">
        <v>20</v>
      </c>
      <c r="T227" s="14" t="s">
        <v>21</v>
      </c>
      <c r="U227" s="14" t="s">
        <v>22</v>
      </c>
      <c r="V227" s="16" t="s">
        <v>23</v>
      </c>
    </row>
    <row r="228" spans="1:22" ht="15" customHeight="1" x14ac:dyDescent="0.2">
      <c r="A228" s="46" t="s">
        <v>28</v>
      </c>
      <c r="B228" s="53">
        <f>SUM(F228:V228)</f>
        <v>6617.5</v>
      </c>
      <c r="C228" s="24">
        <f>C13</f>
        <v>2284</v>
      </c>
      <c r="D228" s="54"/>
      <c r="E228" s="23">
        <v>250</v>
      </c>
      <c r="F228" s="24">
        <f>SUM(C228:E228)</f>
        <v>2534</v>
      </c>
      <c r="G228" s="24">
        <f>G13</f>
        <v>211</v>
      </c>
      <c r="H228" s="24">
        <f>H13</f>
        <v>361</v>
      </c>
      <c r="I228" s="24">
        <v>77</v>
      </c>
      <c r="J228" s="29"/>
      <c r="K228" s="24">
        <f>K13</f>
        <v>408.5</v>
      </c>
      <c r="L228" s="24">
        <f>L13</f>
        <v>136.5</v>
      </c>
      <c r="M228" s="24">
        <v>12</v>
      </c>
      <c r="N228" s="24">
        <v>10</v>
      </c>
      <c r="O228" s="24">
        <v>272</v>
      </c>
      <c r="P228" s="24">
        <v>0.5</v>
      </c>
      <c r="Q228" s="24">
        <f>Q13</f>
        <v>5</v>
      </c>
      <c r="R228" s="24">
        <f>R13</f>
        <v>69</v>
      </c>
      <c r="S228" s="24">
        <v>56.5</v>
      </c>
      <c r="T228" s="24">
        <v>68</v>
      </c>
      <c r="U228" s="24">
        <v>30</v>
      </c>
      <c r="V228" s="25">
        <f>V204</f>
        <v>2366.5</v>
      </c>
    </row>
    <row r="229" spans="1:22" ht="15" customHeight="1" x14ac:dyDescent="0.2">
      <c r="A229" s="46" t="s">
        <v>29</v>
      </c>
      <c r="B229" s="53">
        <f>SUM(F229:V229)</f>
        <v>11977</v>
      </c>
      <c r="C229" s="54"/>
      <c r="D229" s="24">
        <f>D14</f>
        <v>7643.5</v>
      </c>
      <c r="E229" s="24">
        <v>250</v>
      </c>
      <c r="F229" s="24">
        <f>SUM(C229:E229)</f>
        <v>7893.5</v>
      </c>
      <c r="G229" s="24">
        <f>G228</f>
        <v>211</v>
      </c>
      <c r="H229" s="24">
        <f>H228</f>
        <v>361</v>
      </c>
      <c r="I229" s="24">
        <v>77</v>
      </c>
      <c r="J229" s="29"/>
      <c r="K229" s="24">
        <f>K14</f>
        <v>408.5</v>
      </c>
      <c r="L229" s="24">
        <f>L180</f>
        <v>136.5</v>
      </c>
      <c r="M229" s="24">
        <v>12</v>
      </c>
      <c r="N229" s="24">
        <v>10</v>
      </c>
      <c r="O229" s="24">
        <f>O228</f>
        <v>272</v>
      </c>
      <c r="P229" s="24">
        <v>0.5</v>
      </c>
      <c r="Q229" s="24">
        <f>Q14</f>
        <v>5</v>
      </c>
      <c r="R229" s="24">
        <f>R228</f>
        <v>69</v>
      </c>
      <c r="S229" s="24">
        <v>56.5</v>
      </c>
      <c r="T229" s="24">
        <v>68</v>
      </c>
      <c r="U229" s="24">
        <v>30</v>
      </c>
      <c r="V229" s="25">
        <f>V205</f>
        <v>2366.5</v>
      </c>
    </row>
    <row r="230" spans="1:22" ht="15" customHeight="1" x14ac:dyDescent="0.2">
      <c r="A230" s="39" t="s">
        <v>50</v>
      </c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49"/>
      <c r="V230" s="21"/>
    </row>
    <row r="231" spans="1:22" ht="15" customHeight="1" x14ac:dyDescent="0.2">
      <c r="A231" s="9" t="s">
        <v>31</v>
      </c>
      <c r="B231" s="53">
        <f t="shared" ref="B231:B238" si="127">SUM(F231:V231)</f>
        <v>407.45000000000005</v>
      </c>
      <c r="C231" s="24">
        <f>C63</f>
        <v>253.78</v>
      </c>
      <c r="D231" s="30"/>
      <c r="E231" s="24">
        <f>ROUND(E228/9,2)</f>
        <v>27.78</v>
      </c>
      <c r="F231" s="24">
        <f t="shared" ref="F231:F238" si="128">SUM(C231:E231)</f>
        <v>281.56</v>
      </c>
      <c r="G231" s="24">
        <f>G63</f>
        <v>8.76</v>
      </c>
      <c r="H231" s="24">
        <f>H63</f>
        <v>21.7</v>
      </c>
      <c r="I231" s="24">
        <f>I63</f>
        <v>6.42</v>
      </c>
      <c r="J231" s="29"/>
      <c r="K231" s="24">
        <f>K63</f>
        <v>34.04</v>
      </c>
      <c r="L231" s="24">
        <f>L63</f>
        <v>11.38</v>
      </c>
      <c r="M231" s="24">
        <v>1</v>
      </c>
      <c r="N231" s="24">
        <f>N63</f>
        <v>0.83</v>
      </c>
      <c r="O231" s="24">
        <f>O63</f>
        <v>22.67</v>
      </c>
      <c r="P231" s="24">
        <f>P16</f>
        <v>0.04</v>
      </c>
      <c r="Q231" s="24">
        <f>Q63</f>
        <v>0.42</v>
      </c>
      <c r="R231" s="24">
        <f>R63</f>
        <v>5.75</v>
      </c>
      <c r="S231" s="24">
        <f>S63</f>
        <v>4.71</v>
      </c>
      <c r="T231" s="24">
        <f>T63</f>
        <v>5.67</v>
      </c>
      <c r="U231" s="24">
        <f>U63</f>
        <v>2.5</v>
      </c>
      <c r="V231" s="21"/>
    </row>
    <row r="232" spans="1:22" ht="15" customHeight="1" x14ac:dyDescent="0.2">
      <c r="A232" s="9" t="s">
        <v>32</v>
      </c>
      <c r="B232" s="53">
        <f t="shared" si="127"/>
        <v>814.90000000000009</v>
      </c>
      <c r="C232" s="24">
        <f t="shared" ref="C232:C238" si="129">C64</f>
        <v>507.56</v>
      </c>
      <c r="D232" s="30"/>
      <c r="E232" s="24">
        <f>E231*2</f>
        <v>55.56</v>
      </c>
      <c r="F232" s="24">
        <f t="shared" si="128"/>
        <v>563.12</v>
      </c>
      <c r="G232" s="24">
        <f>G231*2</f>
        <v>17.52</v>
      </c>
      <c r="H232" s="24">
        <f>H231*2</f>
        <v>43.4</v>
      </c>
      <c r="I232" s="24">
        <f>I231*2</f>
        <v>12.84</v>
      </c>
      <c r="J232" s="29"/>
      <c r="K232" s="24">
        <f>K231*2</f>
        <v>68.08</v>
      </c>
      <c r="L232" s="24">
        <f t="shared" ref="L232:L238" si="130">L64</f>
        <v>22.76</v>
      </c>
      <c r="M232" s="24">
        <f>M231*2</f>
        <v>2</v>
      </c>
      <c r="N232" s="24">
        <f t="shared" ref="N232:O238" si="131">N64</f>
        <v>1.66</v>
      </c>
      <c r="O232" s="24">
        <f t="shared" si="131"/>
        <v>45.34</v>
      </c>
      <c r="P232" s="24">
        <f t="shared" ref="P232:P238" si="132">P17</f>
        <v>0.08</v>
      </c>
      <c r="Q232" s="24">
        <f t="shared" ref="Q232:S238" si="133">Q64</f>
        <v>0.84</v>
      </c>
      <c r="R232" s="24">
        <f t="shared" si="133"/>
        <v>11.5</v>
      </c>
      <c r="S232" s="24">
        <f t="shared" si="133"/>
        <v>9.42</v>
      </c>
      <c r="T232" s="24">
        <f>T231*2</f>
        <v>11.34</v>
      </c>
      <c r="U232" s="24">
        <f>U231*2</f>
        <v>5</v>
      </c>
      <c r="V232" s="21"/>
    </row>
    <row r="233" spans="1:22" ht="15" customHeight="1" x14ac:dyDescent="0.2">
      <c r="A233" s="9" t="s">
        <v>33</v>
      </c>
      <c r="B233" s="53">
        <f t="shared" si="127"/>
        <v>1222.3500000000001</v>
      </c>
      <c r="C233" s="24">
        <f t="shared" si="129"/>
        <v>761.34</v>
      </c>
      <c r="D233" s="30"/>
      <c r="E233" s="24">
        <f>E231*3</f>
        <v>83.34</v>
      </c>
      <c r="F233" s="24">
        <f t="shared" si="128"/>
        <v>844.68000000000006</v>
      </c>
      <c r="G233" s="24">
        <f>G231*3</f>
        <v>26.28</v>
      </c>
      <c r="H233" s="24">
        <f>H231*3</f>
        <v>65.099999999999994</v>
      </c>
      <c r="I233" s="24">
        <f>I231*3</f>
        <v>19.259999999999998</v>
      </c>
      <c r="J233" s="29"/>
      <c r="K233" s="24">
        <f>K231*3</f>
        <v>102.12</v>
      </c>
      <c r="L233" s="24">
        <f t="shared" si="130"/>
        <v>34.14</v>
      </c>
      <c r="M233" s="24">
        <f>M231*3</f>
        <v>3</v>
      </c>
      <c r="N233" s="24">
        <f t="shared" si="131"/>
        <v>2.4899999999999998</v>
      </c>
      <c r="O233" s="24">
        <f t="shared" si="131"/>
        <v>68.010000000000005</v>
      </c>
      <c r="P233" s="24">
        <f t="shared" si="132"/>
        <v>0.12</v>
      </c>
      <c r="Q233" s="24">
        <f t="shared" si="133"/>
        <v>1.26</v>
      </c>
      <c r="R233" s="24">
        <f t="shared" si="133"/>
        <v>17.25</v>
      </c>
      <c r="S233" s="24">
        <f t="shared" si="133"/>
        <v>14.129999999999999</v>
      </c>
      <c r="T233" s="24">
        <f>T231*3</f>
        <v>17.009999999999998</v>
      </c>
      <c r="U233" s="24">
        <f>U231*3</f>
        <v>7.5</v>
      </c>
      <c r="V233" s="21"/>
    </row>
    <row r="234" spans="1:22" ht="15" customHeight="1" x14ac:dyDescent="0.2">
      <c r="A234" s="9" t="s">
        <v>34</v>
      </c>
      <c r="B234" s="53">
        <f t="shared" si="127"/>
        <v>1629.8000000000002</v>
      </c>
      <c r="C234" s="24">
        <f t="shared" si="129"/>
        <v>1015.12</v>
      </c>
      <c r="D234" s="30"/>
      <c r="E234" s="24">
        <f>E231*4</f>
        <v>111.12</v>
      </c>
      <c r="F234" s="24">
        <f t="shared" si="128"/>
        <v>1126.24</v>
      </c>
      <c r="G234" s="24">
        <f>G231*4</f>
        <v>35.04</v>
      </c>
      <c r="H234" s="24">
        <f>H231*4</f>
        <v>86.8</v>
      </c>
      <c r="I234" s="24">
        <f>I231*4</f>
        <v>25.68</v>
      </c>
      <c r="J234" s="29"/>
      <c r="K234" s="24">
        <f>K231*4</f>
        <v>136.16</v>
      </c>
      <c r="L234" s="24">
        <f t="shared" si="130"/>
        <v>45.52</v>
      </c>
      <c r="M234" s="24">
        <f>M231*4</f>
        <v>4</v>
      </c>
      <c r="N234" s="24">
        <f t="shared" si="131"/>
        <v>3.32</v>
      </c>
      <c r="O234" s="24">
        <f t="shared" si="131"/>
        <v>90.68</v>
      </c>
      <c r="P234" s="24">
        <f t="shared" si="132"/>
        <v>0.16</v>
      </c>
      <c r="Q234" s="24">
        <f t="shared" si="133"/>
        <v>1.68</v>
      </c>
      <c r="R234" s="24">
        <f t="shared" si="133"/>
        <v>23</v>
      </c>
      <c r="S234" s="24">
        <f t="shared" si="133"/>
        <v>18.84</v>
      </c>
      <c r="T234" s="24">
        <f>T231*4</f>
        <v>22.68</v>
      </c>
      <c r="U234" s="24">
        <f>U231*4</f>
        <v>10</v>
      </c>
      <c r="V234" s="21"/>
    </row>
    <row r="235" spans="1:22" ht="15" customHeight="1" x14ac:dyDescent="0.2">
      <c r="A235" s="9" t="s">
        <v>35</v>
      </c>
      <c r="B235" s="53">
        <f t="shared" si="127"/>
        <v>2037.25</v>
      </c>
      <c r="C235" s="24">
        <f t="shared" si="129"/>
        <v>1268.9000000000001</v>
      </c>
      <c r="D235" s="30"/>
      <c r="E235" s="24">
        <f>E231*5</f>
        <v>138.9</v>
      </c>
      <c r="F235" s="24">
        <f t="shared" si="128"/>
        <v>1407.8000000000002</v>
      </c>
      <c r="G235" s="24">
        <f>G231*5</f>
        <v>43.8</v>
      </c>
      <c r="H235" s="24">
        <f>H231*5</f>
        <v>108.5</v>
      </c>
      <c r="I235" s="24">
        <f>I231*5</f>
        <v>32.1</v>
      </c>
      <c r="J235" s="29"/>
      <c r="K235" s="24">
        <f>K231*5</f>
        <v>170.2</v>
      </c>
      <c r="L235" s="24">
        <f t="shared" si="130"/>
        <v>56.900000000000006</v>
      </c>
      <c r="M235" s="24">
        <f>M231*5</f>
        <v>5</v>
      </c>
      <c r="N235" s="24">
        <f t="shared" si="131"/>
        <v>4.1499999999999995</v>
      </c>
      <c r="O235" s="24">
        <f t="shared" si="131"/>
        <v>113.35000000000001</v>
      </c>
      <c r="P235" s="24">
        <f t="shared" si="132"/>
        <v>0.2</v>
      </c>
      <c r="Q235" s="24">
        <f t="shared" si="133"/>
        <v>2.1</v>
      </c>
      <c r="R235" s="24">
        <f t="shared" si="133"/>
        <v>28.75</v>
      </c>
      <c r="S235" s="24">
        <f t="shared" si="133"/>
        <v>23.55</v>
      </c>
      <c r="T235" s="24">
        <f>T231*5</f>
        <v>28.35</v>
      </c>
      <c r="U235" s="24">
        <f>U231*5</f>
        <v>12.5</v>
      </c>
      <c r="V235" s="21"/>
    </row>
    <row r="236" spans="1:22" ht="15" customHeight="1" x14ac:dyDescent="0.2">
      <c r="A236" s="9" t="s">
        <v>36</v>
      </c>
      <c r="B236" s="53">
        <f t="shared" si="127"/>
        <v>4811.2000000000007</v>
      </c>
      <c r="C236" s="24">
        <f t="shared" si="129"/>
        <v>1522.68</v>
      </c>
      <c r="D236" s="30"/>
      <c r="E236" s="24">
        <f>E231*6</f>
        <v>166.68</v>
      </c>
      <c r="F236" s="24">
        <f t="shared" si="128"/>
        <v>1689.3600000000001</v>
      </c>
      <c r="G236" s="24">
        <f>G231*6</f>
        <v>52.56</v>
      </c>
      <c r="H236" s="24">
        <f>H231*6</f>
        <v>130.19999999999999</v>
      </c>
      <c r="I236" s="24">
        <f>I231*6</f>
        <v>38.519999999999996</v>
      </c>
      <c r="J236" s="29"/>
      <c r="K236" s="24">
        <f>K231*6</f>
        <v>204.24</v>
      </c>
      <c r="L236" s="24">
        <f t="shared" si="130"/>
        <v>68.28</v>
      </c>
      <c r="M236" s="24">
        <f>M231*6</f>
        <v>6</v>
      </c>
      <c r="N236" s="24">
        <f t="shared" si="131"/>
        <v>4.9799999999999995</v>
      </c>
      <c r="O236" s="24">
        <f t="shared" si="131"/>
        <v>136.02000000000001</v>
      </c>
      <c r="P236" s="24">
        <f t="shared" si="132"/>
        <v>0.24</v>
      </c>
      <c r="Q236" s="24">
        <f t="shared" si="133"/>
        <v>2.52</v>
      </c>
      <c r="R236" s="24">
        <f t="shared" si="133"/>
        <v>34.5</v>
      </c>
      <c r="S236" s="24">
        <f t="shared" si="133"/>
        <v>28.259999999999998</v>
      </c>
      <c r="T236" s="24">
        <f>T231*6</f>
        <v>34.019999999999996</v>
      </c>
      <c r="U236" s="24">
        <f>U231*6</f>
        <v>15</v>
      </c>
      <c r="V236" s="25">
        <f>V212</f>
        <v>2366.5</v>
      </c>
    </row>
    <row r="237" spans="1:22" ht="15" customHeight="1" x14ac:dyDescent="0.2">
      <c r="A237" s="9" t="s">
        <v>37</v>
      </c>
      <c r="B237" s="53">
        <f t="shared" si="127"/>
        <v>5218.6499999999996</v>
      </c>
      <c r="C237" s="24">
        <f t="shared" si="129"/>
        <v>1776.46</v>
      </c>
      <c r="D237" s="30"/>
      <c r="E237" s="24">
        <f>E231*7</f>
        <v>194.46</v>
      </c>
      <c r="F237" s="24">
        <f t="shared" si="128"/>
        <v>1970.92</v>
      </c>
      <c r="G237" s="24">
        <f>G231*7</f>
        <v>61.32</v>
      </c>
      <c r="H237" s="24">
        <f>H231*7</f>
        <v>151.9</v>
      </c>
      <c r="I237" s="24">
        <f>I231*7</f>
        <v>44.94</v>
      </c>
      <c r="J237" s="29"/>
      <c r="K237" s="24">
        <f>K231*7</f>
        <v>238.28</v>
      </c>
      <c r="L237" s="24">
        <f t="shared" si="130"/>
        <v>79.660000000000011</v>
      </c>
      <c r="M237" s="24">
        <f>M231*7</f>
        <v>7</v>
      </c>
      <c r="N237" s="24">
        <f t="shared" si="131"/>
        <v>5.81</v>
      </c>
      <c r="O237" s="24">
        <f t="shared" si="131"/>
        <v>158.69</v>
      </c>
      <c r="P237" s="24">
        <f t="shared" si="132"/>
        <v>0.28000000000000003</v>
      </c>
      <c r="Q237" s="24">
        <f t="shared" si="133"/>
        <v>2.94</v>
      </c>
      <c r="R237" s="24">
        <f t="shared" si="133"/>
        <v>40.25</v>
      </c>
      <c r="S237" s="24">
        <f t="shared" si="133"/>
        <v>32.97</v>
      </c>
      <c r="T237" s="24">
        <f>T231*7</f>
        <v>39.69</v>
      </c>
      <c r="U237" s="24">
        <f>U231*7</f>
        <v>17.5</v>
      </c>
      <c r="V237" s="25">
        <f>V213</f>
        <v>2366.5</v>
      </c>
    </row>
    <row r="238" spans="1:22" ht="15" customHeight="1" x14ac:dyDescent="0.2">
      <c r="A238" s="9" t="s">
        <v>38</v>
      </c>
      <c r="B238" s="53">
        <f t="shared" si="127"/>
        <v>5626.1</v>
      </c>
      <c r="C238" s="24">
        <f t="shared" si="129"/>
        <v>2030.24</v>
      </c>
      <c r="D238" s="30"/>
      <c r="E238" s="24">
        <f>E231*8</f>
        <v>222.24</v>
      </c>
      <c r="F238" s="24">
        <f t="shared" si="128"/>
        <v>2252.48</v>
      </c>
      <c r="G238" s="24">
        <f>G231*8</f>
        <v>70.08</v>
      </c>
      <c r="H238" s="24">
        <f>H231*8</f>
        <v>173.6</v>
      </c>
      <c r="I238" s="24">
        <f>I231*8</f>
        <v>51.36</v>
      </c>
      <c r="J238" s="29"/>
      <c r="K238" s="24">
        <f>K231*8</f>
        <v>272.32</v>
      </c>
      <c r="L238" s="24">
        <f t="shared" si="130"/>
        <v>91.04</v>
      </c>
      <c r="M238" s="24">
        <f>M231*8</f>
        <v>8</v>
      </c>
      <c r="N238" s="24">
        <f t="shared" si="131"/>
        <v>6.64</v>
      </c>
      <c r="O238" s="24">
        <f t="shared" si="131"/>
        <v>181.36</v>
      </c>
      <c r="P238" s="24">
        <f t="shared" si="132"/>
        <v>0.32</v>
      </c>
      <c r="Q238" s="24">
        <f t="shared" si="133"/>
        <v>3.36</v>
      </c>
      <c r="R238" s="24">
        <f t="shared" si="133"/>
        <v>46</v>
      </c>
      <c r="S238" s="24">
        <f t="shared" si="133"/>
        <v>37.68</v>
      </c>
      <c r="T238" s="24">
        <f>T231*8</f>
        <v>45.36</v>
      </c>
      <c r="U238" s="24">
        <f>U231*8</f>
        <v>20</v>
      </c>
      <c r="V238" s="25">
        <f>V214</f>
        <v>2366.5</v>
      </c>
    </row>
    <row r="239" spans="1:22" ht="15" customHeight="1" x14ac:dyDescent="0.2">
      <c r="A239" s="39" t="s">
        <v>51</v>
      </c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1"/>
    </row>
    <row r="240" spans="1:22" ht="15" customHeight="1" x14ac:dyDescent="0.2">
      <c r="A240" s="9" t="s">
        <v>31</v>
      </c>
      <c r="B240" s="53">
        <f t="shared" ref="B240:B247" si="134">SUM(F240:V240)</f>
        <v>1002.9499999999998</v>
      </c>
      <c r="C240" s="30" t="s">
        <v>52</v>
      </c>
      <c r="D240" s="24">
        <f>D72</f>
        <v>849.28</v>
      </c>
      <c r="E240" s="24">
        <f t="shared" ref="E240:E247" si="135">E231</f>
        <v>27.78</v>
      </c>
      <c r="F240" s="24">
        <f t="shared" ref="F240:F247" si="136">SUM(C240:E240)</f>
        <v>877.06</v>
      </c>
      <c r="G240" s="24">
        <f>G231</f>
        <v>8.76</v>
      </c>
      <c r="H240" s="24">
        <f>H231</f>
        <v>21.7</v>
      </c>
      <c r="I240" s="24">
        <f>I96</f>
        <v>6.42</v>
      </c>
      <c r="J240" s="29"/>
      <c r="K240" s="24">
        <f>K231</f>
        <v>34.04</v>
      </c>
      <c r="L240" s="24">
        <f>L231</f>
        <v>11.38</v>
      </c>
      <c r="M240" s="24">
        <v>1</v>
      </c>
      <c r="N240" s="24">
        <f t="shared" ref="N240:S247" si="137">N231</f>
        <v>0.83</v>
      </c>
      <c r="O240" s="24">
        <f t="shared" si="137"/>
        <v>22.67</v>
      </c>
      <c r="P240" s="24">
        <f t="shared" si="137"/>
        <v>0.04</v>
      </c>
      <c r="Q240" s="24">
        <f t="shared" si="137"/>
        <v>0.42</v>
      </c>
      <c r="R240" s="24">
        <f t="shared" si="137"/>
        <v>5.75</v>
      </c>
      <c r="S240" s="24">
        <f t="shared" si="137"/>
        <v>4.71</v>
      </c>
      <c r="T240" s="24">
        <f>T72</f>
        <v>5.67</v>
      </c>
      <c r="U240" s="24">
        <f>U72</f>
        <v>2.5</v>
      </c>
      <c r="V240" s="40"/>
    </row>
    <row r="241" spans="1:23" ht="15" customHeight="1" x14ac:dyDescent="0.2">
      <c r="A241" s="9" t="s">
        <v>32</v>
      </c>
      <c r="B241" s="53">
        <f t="shared" si="134"/>
        <v>2005.8999999999996</v>
      </c>
      <c r="C241" s="30"/>
      <c r="D241" s="24">
        <f t="shared" ref="D241:D247" si="138">D73</f>
        <v>1698.56</v>
      </c>
      <c r="E241" s="24">
        <f t="shared" si="135"/>
        <v>55.56</v>
      </c>
      <c r="F241" s="24">
        <f t="shared" si="136"/>
        <v>1754.12</v>
      </c>
      <c r="G241" s="24">
        <f>G240*2</f>
        <v>17.52</v>
      </c>
      <c r="H241" s="24">
        <f>H240*2</f>
        <v>43.4</v>
      </c>
      <c r="I241" s="24">
        <f>I240*2</f>
        <v>12.84</v>
      </c>
      <c r="J241" s="29"/>
      <c r="K241" s="24">
        <f>K240*2</f>
        <v>68.08</v>
      </c>
      <c r="L241" s="24">
        <f>L232</f>
        <v>22.76</v>
      </c>
      <c r="M241" s="24">
        <f>M240*2</f>
        <v>2</v>
      </c>
      <c r="N241" s="24">
        <f>N240*2</f>
        <v>1.66</v>
      </c>
      <c r="O241" s="24">
        <f>O240*2</f>
        <v>45.34</v>
      </c>
      <c r="P241" s="24">
        <f t="shared" si="137"/>
        <v>0.08</v>
      </c>
      <c r="Q241" s="24">
        <f>Q240*2</f>
        <v>0.84</v>
      </c>
      <c r="R241" s="24">
        <f>R240*2</f>
        <v>11.5</v>
      </c>
      <c r="S241" s="24">
        <f>S240*2</f>
        <v>9.42</v>
      </c>
      <c r="T241" s="24">
        <f>T240*2</f>
        <v>11.34</v>
      </c>
      <c r="U241" s="24">
        <f>U240*2</f>
        <v>5</v>
      </c>
      <c r="V241" s="40"/>
    </row>
    <row r="242" spans="1:23" ht="15" customHeight="1" x14ac:dyDescent="0.2">
      <c r="A242" s="9" t="s">
        <v>33</v>
      </c>
      <c r="B242" s="53">
        <f t="shared" si="134"/>
        <v>3008.8500000000008</v>
      </c>
      <c r="C242" s="30"/>
      <c r="D242" s="24">
        <f t="shared" si="138"/>
        <v>2547.84</v>
      </c>
      <c r="E242" s="24">
        <f t="shared" si="135"/>
        <v>83.34</v>
      </c>
      <c r="F242" s="24">
        <f t="shared" si="136"/>
        <v>2631.1800000000003</v>
      </c>
      <c r="G242" s="24">
        <f>G240*3</f>
        <v>26.28</v>
      </c>
      <c r="H242" s="24">
        <f>H240*3</f>
        <v>65.099999999999994</v>
      </c>
      <c r="I242" s="24">
        <f>I240*3</f>
        <v>19.259999999999998</v>
      </c>
      <c r="J242" s="29"/>
      <c r="K242" s="24">
        <f>K240*3</f>
        <v>102.12</v>
      </c>
      <c r="L242" s="24">
        <f t="shared" ref="L242:L247" si="139">L233</f>
        <v>34.14</v>
      </c>
      <c r="M242" s="24">
        <f>M240*3</f>
        <v>3</v>
      </c>
      <c r="N242" s="24">
        <f>N240*3</f>
        <v>2.4899999999999998</v>
      </c>
      <c r="O242" s="24">
        <f>O240*3</f>
        <v>68.010000000000005</v>
      </c>
      <c r="P242" s="24">
        <f t="shared" si="137"/>
        <v>0.12</v>
      </c>
      <c r="Q242" s="24">
        <f>Q240*3</f>
        <v>1.26</v>
      </c>
      <c r="R242" s="24">
        <f>R240*3</f>
        <v>17.25</v>
      </c>
      <c r="S242" s="24">
        <f>S240*3</f>
        <v>14.129999999999999</v>
      </c>
      <c r="T242" s="24">
        <f>T240*3</f>
        <v>17.009999999999998</v>
      </c>
      <c r="U242" s="24">
        <f>U240*3</f>
        <v>7.5</v>
      </c>
      <c r="V242" s="40"/>
    </row>
    <row r="243" spans="1:23" ht="15" customHeight="1" x14ac:dyDescent="0.2">
      <c r="A243" s="9" t="s">
        <v>34</v>
      </c>
      <c r="B243" s="53">
        <f t="shared" si="134"/>
        <v>4011.7999999999993</v>
      </c>
      <c r="C243" s="30"/>
      <c r="D243" s="24">
        <f t="shared" si="138"/>
        <v>3397.12</v>
      </c>
      <c r="E243" s="24">
        <f t="shared" si="135"/>
        <v>111.12</v>
      </c>
      <c r="F243" s="24">
        <f t="shared" si="136"/>
        <v>3508.24</v>
      </c>
      <c r="G243" s="24">
        <f>G240*4</f>
        <v>35.04</v>
      </c>
      <c r="H243" s="24">
        <f>H240*4</f>
        <v>86.8</v>
      </c>
      <c r="I243" s="24">
        <f>I240*4</f>
        <v>25.68</v>
      </c>
      <c r="J243" s="29"/>
      <c r="K243" s="24">
        <f>K240*4</f>
        <v>136.16</v>
      </c>
      <c r="L243" s="24">
        <f t="shared" si="139"/>
        <v>45.52</v>
      </c>
      <c r="M243" s="24">
        <f>M240*4</f>
        <v>4</v>
      </c>
      <c r="N243" s="24">
        <f>N240*4</f>
        <v>3.32</v>
      </c>
      <c r="O243" s="24">
        <f>O240*4</f>
        <v>90.68</v>
      </c>
      <c r="P243" s="24">
        <f t="shared" si="137"/>
        <v>0.16</v>
      </c>
      <c r="Q243" s="24">
        <f>Q240*4</f>
        <v>1.68</v>
      </c>
      <c r="R243" s="24">
        <f>R240*4</f>
        <v>23</v>
      </c>
      <c r="S243" s="24">
        <f>S240*4</f>
        <v>18.84</v>
      </c>
      <c r="T243" s="24">
        <f>T240*4</f>
        <v>22.68</v>
      </c>
      <c r="U243" s="24">
        <f>U240*4</f>
        <v>10</v>
      </c>
      <c r="V243" s="40"/>
    </row>
    <row r="244" spans="1:23" ht="15" customHeight="1" x14ac:dyDescent="0.2">
      <c r="A244" s="9" t="s">
        <v>35</v>
      </c>
      <c r="B244" s="53">
        <f t="shared" si="134"/>
        <v>5014.75</v>
      </c>
      <c r="C244" s="30"/>
      <c r="D244" s="24">
        <f t="shared" si="138"/>
        <v>4246.3999999999996</v>
      </c>
      <c r="E244" s="24">
        <f t="shared" si="135"/>
        <v>138.9</v>
      </c>
      <c r="F244" s="24">
        <f t="shared" si="136"/>
        <v>4385.2999999999993</v>
      </c>
      <c r="G244" s="24">
        <f>G240*5</f>
        <v>43.8</v>
      </c>
      <c r="H244" s="24">
        <f>H240*5</f>
        <v>108.5</v>
      </c>
      <c r="I244" s="24">
        <f>I240*5</f>
        <v>32.1</v>
      </c>
      <c r="J244" s="29"/>
      <c r="K244" s="24">
        <f>K240*5</f>
        <v>170.2</v>
      </c>
      <c r="L244" s="24">
        <f t="shared" si="139"/>
        <v>56.900000000000006</v>
      </c>
      <c r="M244" s="24">
        <f>M240*5</f>
        <v>5</v>
      </c>
      <c r="N244" s="24">
        <f>N240*5</f>
        <v>4.1499999999999995</v>
      </c>
      <c r="O244" s="24">
        <f>O240*5</f>
        <v>113.35000000000001</v>
      </c>
      <c r="P244" s="24">
        <f t="shared" si="137"/>
        <v>0.2</v>
      </c>
      <c r="Q244" s="24">
        <f>Q240*5</f>
        <v>2.1</v>
      </c>
      <c r="R244" s="24">
        <f>R240*5</f>
        <v>28.75</v>
      </c>
      <c r="S244" s="24">
        <f>S240*5</f>
        <v>23.55</v>
      </c>
      <c r="T244" s="24">
        <f>T240*5</f>
        <v>28.35</v>
      </c>
      <c r="U244" s="24">
        <f>U240*5</f>
        <v>12.5</v>
      </c>
      <c r="V244" s="40"/>
    </row>
    <row r="245" spans="1:23" ht="15" customHeight="1" x14ac:dyDescent="0.2">
      <c r="A245" s="9" t="s">
        <v>36</v>
      </c>
      <c r="B245" s="53">
        <f t="shared" si="134"/>
        <v>8384.2000000000007</v>
      </c>
      <c r="C245" s="30"/>
      <c r="D245" s="24">
        <f t="shared" si="138"/>
        <v>5095.68</v>
      </c>
      <c r="E245" s="24">
        <f t="shared" si="135"/>
        <v>166.68</v>
      </c>
      <c r="F245" s="24">
        <f t="shared" si="136"/>
        <v>5262.3600000000006</v>
      </c>
      <c r="G245" s="24">
        <f>G240*6</f>
        <v>52.56</v>
      </c>
      <c r="H245" s="24">
        <f>H240*6</f>
        <v>130.19999999999999</v>
      </c>
      <c r="I245" s="24">
        <f>I240*6</f>
        <v>38.519999999999996</v>
      </c>
      <c r="J245" s="29"/>
      <c r="K245" s="24">
        <f>K240*6</f>
        <v>204.24</v>
      </c>
      <c r="L245" s="24">
        <f t="shared" si="139"/>
        <v>68.28</v>
      </c>
      <c r="M245" s="24">
        <f>M240*6</f>
        <v>6</v>
      </c>
      <c r="N245" s="24">
        <f>N240*6</f>
        <v>4.9799999999999995</v>
      </c>
      <c r="O245" s="24">
        <f>O240*6</f>
        <v>136.02000000000001</v>
      </c>
      <c r="P245" s="24">
        <f t="shared" si="137"/>
        <v>0.24</v>
      </c>
      <c r="Q245" s="24">
        <f>Q240*6</f>
        <v>2.52</v>
      </c>
      <c r="R245" s="24">
        <f>R240*6</f>
        <v>34.5</v>
      </c>
      <c r="S245" s="24">
        <f>S240*6</f>
        <v>28.259999999999998</v>
      </c>
      <c r="T245" s="24">
        <f>T240*6</f>
        <v>34.019999999999996</v>
      </c>
      <c r="U245" s="24">
        <f>U240*6</f>
        <v>15</v>
      </c>
      <c r="V245" s="25">
        <f>V221</f>
        <v>2366.5</v>
      </c>
    </row>
    <row r="246" spans="1:23" ht="15" customHeight="1" x14ac:dyDescent="0.2">
      <c r="A246" s="9" t="s">
        <v>37</v>
      </c>
      <c r="B246" s="53">
        <f t="shared" si="134"/>
        <v>9387.1499999999978</v>
      </c>
      <c r="C246" s="30"/>
      <c r="D246" s="24">
        <f t="shared" si="138"/>
        <v>5944.96</v>
      </c>
      <c r="E246" s="24">
        <f t="shared" si="135"/>
        <v>194.46</v>
      </c>
      <c r="F246" s="24">
        <f t="shared" si="136"/>
        <v>6139.42</v>
      </c>
      <c r="G246" s="24">
        <f>G240*7</f>
        <v>61.32</v>
      </c>
      <c r="H246" s="24">
        <f>H240*7</f>
        <v>151.9</v>
      </c>
      <c r="I246" s="24">
        <f>I240*7</f>
        <v>44.94</v>
      </c>
      <c r="J246" s="29"/>
      <c r="K246" s="24">
        <f>K240*7</f>
        <v>238.28</v>
      </c>
      <c r="L246" s="24">
        <f t="shared" si="139"/>
        <v>79.660000000000011</v>
      </c>
      <c r="M246" s="24">
        <f>M240*7</f>
        <v>7</v>
      </c>
      <c r="N246" s="24">
        <f>N240*7</f>
        <v>5.81</v>
      </c>
      <c r="O246" s="24">
        <f>O240*7</f>
        <v>158.69</v>
      </c>
      <c r="P246" s="24">
        <f t="shared" si="137"/>
        <v>0.28000000000000003</v>
      </c>
      <c r="Q246" s="24">
        <f>Q240*7</f>
        <v>2.94</v>
      </c>
      <c r="R246" s="24">
        <f>R240*7</f>
        <v>40.25</v>
      </c>
      <c r="S246" s="24">
        <f>S240*7</f>
        <v>32.97</v>
      </c>
      <c r="T246" s="24">
        <f>T240*7</f>
        <v>39.69</v>
      </c>
      <c r="U246" s="24">
        <f>U240*7</f>
        <v>17.5</v>
      </c>
      <c r="V246" s="25">
        <f>V222</f>
        <v>2366.5</v>
      </c>
    </row>
    <row r="247" spans="1:23" ht="15" customHeight="1" x14ac:dyDescent="0.2">
      <c r="A247" s="9" t="s">
        <v>38</v>
      </c>
      <c r="B247" s="53">
        <f t="shared" si="134"/>
        <v>10390.099999999999</v>
      </c>
      <c r="C247" s="30"/>
      <c r="D247" s="24">
        <f t="shared" si="138"/>
        <v>6794.24</v>
      </c>
      <c r="E247" s="24">
        <f t="shared" si="135"/>
        <v>222.24</v>
      </c>
      <c r="F247" s="24">
        <f t="shared" si="136"/>
        <v>7016.48</v>
      </c>
      <c r="G247" s="24">
        <f>G240*8</f>
        <v>70.08</v>
      </c>
      <c r="H247" s="24">
        <f>H240*8</f>
        <v>173.6</v>
      </c>
      <c r="I247" s="24">
        <f>I240*8</f>
        <v>51.36</v>
      </c>
      <c r="J247" s="29"/>
      <c r="K247" s="24">
        <f>K240*8</f>
        <v>272.32</v>
      </c>
      <c r="L247" s="24">
        <f t="shared" si="139"/>
        <v>91.04</v>
      </c>
      <c r="M247" s="24">
        <f>M240*8</f>
        <v>8</v>
      </c>
      <c r="N247" s="24">
        <f>N240*8</f>
        <v>6.64</v>
      </c>
      <c r="O247" s="24">
        <f>O240*8</f>
        <v>181.36</v>
      </c>
      <c r="P247" s="24">
        <f t="shared" si="137"/>
        <v>0.32</v>
      </c>
      <c r="Q247" s="24">
        <f>Q240*8</f>
        <v>3.36</v>
      </c>
      <c r="R247" s="24">
        <f>R240*8</f>
        <v>46</v>
      </c>
      <c r="S247" s="24">
        <f>S240*8</f>
        <v>37.68</v>
      </c>
      <c r="T247" s="24">
        <f>T240*8</f>
        <v>45.36</v>
      </c>
      <c r="U247" s="24">
        <f>U240*8</f>
        <v>20</v>
      </c>
      <c r="V247" s="25">
        <f>V223</f>
        <v>2366.5</v>
      </c>
    </row>
    <row r="248" spans="1:23" ht="15" customHeight="1" x14ac:dyDescent="0.2">
      <c r="A248" s="32" t="s">
        <v>60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V248" s="35"/>
    </row>
    <row r="249" spans="1:23" ht="12.75" customHeight="1" x14ac:dyDescent="0.2">
      <c r="A249" s="32"/>
      <c r="B249" s="32"/>
      <c r="C249" s="32"/>
      <c r="D249" s="32"/>
      <c r="E249" s="32"/>
      <c r="V249" s="35"/>
    </row>
    <row r="250" spans="1:23" ht="18" customHeight="1" x14ac:dyDescent="0.2">
      <c r="A250" s="106" t="s">
        <v>63</v>
      </c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35"/>
    </row>
    <row r="251" spans="1:23" ht="42" customHeight="1" x14ac:dyDescent="0.2">
      <c r="A251" s="12" t="s">
        <v>2</v>
      </c>
      <c r="B251" s="12" t="s">
        <v>3</v>
      </c>
      <c r="C251" s="12" t="s">
        <v>48</v>
      </c>
      <c r="D251" s="12" t="s">
        <v>49</v>
      </c>
      <c r="E251" s="12" t="s">
        <v>54</v>
      </c>
      <c r="F251" s="12" t="s">
        <v>55</v>
      </c>
      <c r="G251" s="12" t="s">
        <v>8</v>
      </c>
      <c r="H251" s="12" t="s">
        <v>9</v>
      </c>
      <c r="I251" s="12" t="s">
        <v>10</v>
      </c>
      <c r="J251" s="12" t="s">
        <v>11</v>
      </c>
      <c r="K251" s="12" t="s">
        <v>12</v>
      </c>
      <c r="L251" s="12" t="s">
        <v>13</v>
      </c>
      <c r="M251" s="12" t="s">
        <v>14</v>
      </c>
      <c r="N251" s="12" t="s">
        <v>15</v>
      </c>
      <c r="O251" s="12" t="s">
        <v>16</v>
      </c>
      <c r="P251" s="14" t="s">
        <v>17</v>
      </c>
      <c r="Q251" s="12" t="s">
        <v>18</v>
      </c>
      <c r="R251" s="14" t="s">
        <v>19</v>
      </c>
      <c r="S251" s="14" t="s">
        <v>20</v>
      </c>
      <c r="T251" s="14" t="s">
        <v>21</v>
      </c>
      <c r="U251" s="14" t="s">
        <v>22</v>
      </c>
      <c r="V251" s="16" t="s">
        <v>23</v>
      </c>
    </row>
    <row r="252" spans="1:23" ht="15.75" customHeight="1" x14ac:dyDescent="0.2">
      <c r="A252" s="46" t="s">
        <v>28</v>
      </c>
      <c r="B252" s="53">
        <f>SUM(F252:V252)</f>
        <v>6667.5</v>
      </c>
      <c r="C252" s="24">
        <f>C13</f>
        <v>2284</v>
      </c>
      <c r="D252" s="54"/>
      <c r="E252" s="23">
        <v>300</v>
      </c>
      <c r="F252" s="24">
        <f>SUM(C252:E252)</f>
        <v>2584</v>
      </c>
      <c r="G252" s="24">
        <f>G204</f>
        <v>211</v>
      </c>
      <c r="H252" s="24">
        <f>H204</f>
        <v>361</v>
      </c>
      <c r="I252" s="24">
        <v>77</v>
      </c>
      <c r="J252" s="29"/>
      <c r="K252" s="24">
        <f>K13</f>
        <v>408.5</v>
      </c>
      <c r="L252" s="24">
        <f>L204</f>
        <v>136.5</v>
      </c>
      <c r="M252" s="24">
        <v>12</v>
      </c>
      <c r="N252" s="24">
        <v>10</v>
      </c>
      <c r="O252" s="24">
        <v>272</v>
      </c>
      <c r="P252" s="24">
        <v>0.5</v>
      </c>
      <c r="Q252" s="24">
        <f>Q204</f>
        <v>5</v>
      </c>
      <c r="R252" s="24">
        <f>R204</f>
        <v>69</v>
      </c>
      <c r="S252" s="24">
        <v>56.5</v>
      </c>
      <c r="T252" s="24">
        <v>68</v>
      </c>
      <c r="U252" s="24">
        <v>30</v>
      </c>
      <c r="V252" s="25">
        <f>V204</f>
        <v>2366.5</v>
      </c>
      <c r="W252" s="2"/>
    </row>
    <row r="253" spans="1:23" ht="15.75" customHeight="1" x14ac:dyDescent="0.2">
      <c r="A253" s="46" t="s">
        <v>29</v>
      </c>
      <c r="B253" s="53">
        <f>SUM(F253:V253)</f>
        <v>12027</v>
      </c>
      <c r="C253" s="54"/>
      <c r="D253" s="24">
        <f>D14</f>
        <v>7643.5</v>
      </c>
      <c r="E253" s="24">
        <v>300</v>
      </c>
      <c r="F253" s="24">
        <f>SUM(C253:E253)</f>
        <v>7943.5</v>
      </c>
      <c r="G253" s="24">
        <f>G252</f>
        <v>211</v>
      </c>
      <c r="H253" s="24">
        <f>H204</f>
        <v>361</v>
      </c>
      <c r="I253" s="24">
        <v>77</v>
      </c>
      <c r="J253" s="29"/>
      <c r="K253" s="24">
        <f>K14</f>
        <v>408.5</v>
      </c>
      <c r="L253" s="24">
        <f>L205</f>
        <v>136.5</v>
      </c>
      <c r="M253" s="24">
        <v>12</v>
      </c>
      <c r="N253" s="24">
        <v>10</v>
      </c>
      <c r="O253" s="24">
        <f>O252</f>
        <v>272</v>
      </c>
      <c r="P253" s="24">
        <v>0.5</v>
      </c>
      <c r="Q253" s="24">
        <f>Q204</f>
        <v>5</v>
      </c>
      <c r="R253" s="24">
        <f>R252</f>
        <v>69</v>
      </c>
      <c r="S253" s="24">
        <v>56.5</v>
      </c>
      <c r="T253" s="24">
        <v>68</v>
      </c>
      <c r="U253" s="24">
        <v>30</v>
      </c>
      <c r="V253" s="25">
        <f>V205</f>
        <v>2366.5</v>
      </c>
    </row>
    <row r="254" spans="1:23" ht="32.25" customHeight="1" x14ac:dyDescent="0.2">
      <c r="A254" s="39" t="s">
        <v>50</v>
      </c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49"/>
      <c r="V254" s="21"/>
    </row>
    <row r="255" spans="1:23" ht="13.5" customHeight="1" x14ac:dyDescent="0.2">
      <c r="A255" s="9" t="s">
        <v>31</v>
      </c>
      <c r="B255" s="53">
        <f t="shared" ref="B255:B262" si="140">SUM(F255:V255)</f>
        <v>413.00000000000006</v>
      </c>
      <c r="C255" s="24">
        <f t="shared" ref="C255:C262" si="141">C207</f>
        <v>253.78</v>
      </c>
      <c r="D255" s="30"/>
      <c r="E255" s="24">
        <f>ROUND(E252/9,2)</f>
        <v>33.33</v>
      </c>
      <c r="F255" s="24">
        <f t="shared" ref="F255:F262" si="142">SUM(C255:E255)</f>
        <v>287.11</v>
      </c>
      <c r="G255" s="24">
        <f>G207</f>
        <v>8.76</v>
      </c>
      <c r="H255" s="24">
        <f>H207</f>
        <v>21.7</v>
      </c>
      <c r="I255" s="24">
        <f>I207</f>
        <v>6.42</v>
      </c>
      <c r="J255" s="29"/>
      <c r="K255" s="24">
        <f>K28</f>
        <v>34.04</v>
      </c>
      <c r="L255" s="24">
        <f t="shared" ref="L255:L262" si="143">L207</f>
        <v>11.38</v>
      </c>
      <c r="M255" s="24">
        <v>1</v>
      </c>
      <c r="N255" s="24">
        <f t="shared" ref="N255:T262" si="144">N207</f>
        <v>0.83</v>
      </c>
      <c r="O255" s="24">
        <f t="shared" si="144"/>
        <v>22.67</v>
      </c>
      <c r="P255" s="24">
        <f t="shared" si="144"/>
        <v>0.04</v>
      </c>
      <c r="Q255" s="24">
        <f t="shared" si="144"/>
        <v>0.42</v>
      </c>
      <c r="R255" s="24">
        <f t="shared" si="144"/>
        <v>5.75</v>
      </c>
      <c r="S255" s="24">
        <f t="shared" si="144"/>
        <v>4.71</v>
      </c>
      <c r="T255" s="24">
        <f t="shared" si="144"/>
        <v>5.67</v>
      </c>
      <c r="U255" s="24">
        <f>U28</f>
        <v>2.5</v>
      </c>
      <c r="V255" s="21"/>
    </row>
    <row r="256" spans="1:23" ht="13.5" customHeight="1" x14ac:dyDescent="0.2">
      <c r="A256" s="9" t="s">
        <v>32</v>
      </c>
      <c r="B256" s="53">
        <f t="shared" si="140"/>
        <v>826.00000000000011</v>
      </c>
      <c r="C256" s="24">
        <f t="shared" si="141"/>
        <v>507.56</v>
      </c>
      <c r="D256" s="30"/>
      <c r="E256" s="24">
        <f>E255*2</f>
        <v>66.66</v>
      </c>
      <c r="F256" s="24">
        <f t="shared" si="142"/>
        <v>574.22</v>
      </c>
      <c r="G256" s="24">
        <f>G255*2</f>
        <v>17.52</v>
      </c>
      <c r="H256" s="24">
        <f>H255*2</f>
        <v>43.4</v>
      </c>
      <c r="I256" s="24">
        <f>I255*2</f>
        <v>12.84</v>
      </c>
      <c r="J256" s="29"/>
      <c r="K256" s="24">
        <f>K255*2</f>
        <v>68.08</v>
      </c>
      <c r="L256" s="24">
        <f t="shared" si="143"/>
        <v>22.76</v>
      </c>
      <c r="M256" s="24">
        <f>M255*2</f>
        <v>2</v>
      </c>
      <c r="N256" s="24">
        <f>N255*2</f>
        <v>1.66</v>
      </c>
      <c r="O256" s="24">
        <f>O255*2</f>
        <v>45.34</v>
      </c>
      <c r="P256" s="24">
        <f t="shared" si="144"/>
        <v>0.08</v>
      </c>
      <c r="Q256" s="24">
        <f>Q255*2</f>
        <v>0.84</v>
      </c>
      <c r="R256" s="24">
        <f>R255*2</f>
        <v>11.5</v>
      </c>
      <c r="S256" s="24">
        <f>S255*2</f>
        <v>9.42</v>
      </c>
      <c r="T256" s="24">
        <f>T255*2</f>
        <v>11.34</v>
      </c>
      <c r="U256" s="24">
        <f>U255*2</f>
        <v>5</v>
      </c>
      <c r="V256" s="21"/>
    </row>
    <row r="257" spans="1:22" ht="13.5" customHeight="1" x14ac:dyDescent="0.2">
      <c r="A257" s="9" t="s">
        <v>33</v>
      </c>
      <c r="B257" s="53">
        <f t="shared" si="140"/>
        <v>1239.0000000000002</v>
      </c>
      <c r="C257" s="24">
        <f t="shared" si="141"/>
        <v>761.34</v>
      </c>
      <c r="D257" s="30"/>
      <c r="E257" s="24">
        <f>E255*3</f>
        <v>99.99</v>
      </c>
      <c r="F257" s="24">
        <f t="shared" si="142"/>
        <v>861.33</v>
      </c>
      <c r="G257" s="24">
        <f>G255*3</f>
        <v>26.28</v>
      </c>
      <c r="H257" s="24">
        <f>H255*3</f>
        <v>65.099999999999994</v>
      </c>
      <c r="I257" s="24">
        <f>I255*3</f>
        <v>19.259999999999998</v>
      </c>
      <c r="J257" s="29"/>
      <c r="K257" s="24">
        <f>K255*3</f>
        <v>102.12</v>
      </c>
      <c r="L257" s="24">
        <f t="shared" si="143"/>
        <v>34.14</v>
      </c>
      <c r="M257" s="24">
        <f>M255*3</f>
        <v>3</v>
      </c>
      <c r="N257" s="24">
        <f>N255*3</f>
        <v>2.4899999999999998</v>
      </c>
      <c r="O257" s="24">
        <f>O255*3</f>
        <v>68.010000000000005</v>
      </c>
      <c r="P257" s="24">
        <f t="shared" si="144"/>
        <v>0.12</v>
      </c>
      <c r="Q257" s="24">
        <f>Q255*3</f>
        <v>1.26</v>
      </c>
      <c r="R257" s="24">
        <f>R255*3</f>
        <v>17.25</v>
      </c>
      <c r="S257" s="24">
        <f>S255*3</f>
        <v>14.129999999999999</v>
      </c>
      <c r="T257" s="24">
        <f>T255*3</f>
        <v>17.009999999999998</v>
      </c>
      <c r="U257" s="24">
        <f>U255*3</f>
        <v>7.5</v>
      </c>
      <c r="V257" s="21"/>
    </row>
    <row r="258" spans="1:22" ht="13.5" customHeight="1" x14ac:dyDescent="0.2">
      <c r="A258" s="9" t="s">
        <v>34</v>
      </c>
      <c r="B258" s="53">
        <f t="shared" si="140"/>
        <v>1652.0000000000002</v>
      </c>
      <c r="C258" s="24">
        <f t="shared" si="141"/>
        <v>1015.12</v>
      </c>
      <c r="D258" s="30"/>
      <c r="E258" s="24">
        <f>E255*4</f>
        <v>133.32</v>
      </c>
      <c r="F258" s="24">
        <f t="shared" si="142"/>
        <v>1148.44</v>
      </c>
      <c r="G258" s="24">
        <f>G255*4</f>
        <v>35.04</v>
      </c>
      <c r="H258" s="24">
        <f>H255*4</f>
        <v>86.8</v>
      </c>
      <c r="I258" s="24">
        <f>I255*4</f>
        <v>25.68</v>
      </c>
      <c r="J258" s="29"/>
      <c r="K258" s="24">
        <f>K255*4</f>
        <v>136.16</v>
      </c>
      <c r="L258" s="24">
        <f t="shared" si="143"/>
        <v>45.52</v>
      </c>
      <c r="M258" s="24">
        <f>M255*4</f>
        <v>4</v>
      </c>
      <c r="N258" s="24">
        <f>N255*4</f>
        <v>3.32</v>
      </c>
      <c r="O258" s="24">
        <f>O255*4</f>
        <v>90.68</v>
      </c>
      <c r="P258" s="24">
        <f t="shared" si="144"/>
        <v>0.16</v>
      </c>
      <c r="Q258" s="24">
        <f>Q255*4</f>
        <v>1.68</v>
      </c>
      <c r="R258" s="24">
        <f>R255*4</f>
        <v>23</v>
      </c>
      <c r="S258" s="24">
        <f>S255*4</f>
        <v>18.84</v>
      </c>
      <c r="T258" s="24">
        <f>T255*4</f>
        <v>22.68</v>
      </c>
      <c r="U258" s="24">
        <f>U255*4</f>
        <v>10</v>
      </c>
      <c r="V258" s="21"/>
    </row>
    <row r="259" spans="1:22" ht="13.5" customHeight="1" x14ac:dyDescent="0.2">
      <c r="A259" s="9" t="s">
        <v>35</v>
      </c>
      <c r="B259" s="53">
        <f t="shared" si="140"/>
        <v>2065</v>
      </c>
      <c r="C259" s="24">
        <f t="shared" si="141"/>
        <v>1268.9000000000001</v>
      </c>
      <c r="D259" s="30"/>
      <c r="E259" s="24">
        <f>E255*5</f>
        <v>166.64999999999998</v>
      </c>
      <c r="F259" s="24">
        <f t="shared" si="142"/>
        <v>1435.5500000000002</v>
      </c>
      <c r="G259" s="24">
        <f>G255*5</f>
        <v>43.8</v>
      </c>
      <c r="H259" s="24">
        <f>H255*5</f>
        <v>108.5</v>
      </c>
      <c r="I259" s="24">
        <f>I255*5</f>
        <v>32.1</v>
      </c>
      <c r="J259" s="29"/>
      <c r="K259" s="24">
        <f>K255*5</f>
        <v>170.2</v>
      </c>
      <c r="L259" s="24">
        <f t="shared" si="143"/>
        <v>56.900000000000006</v>
      </c>
      <c r="M259" s="24">
        <f>M255*5</f>
        <v>5</v>
      </c>
      <c r="N259" s="24">
        <f>N255*5</f>
        <v>4.1499999999999995</v>
      </c>
      <c r="O259" s="24">
        <f>O255*5</f>
        <v>113.35000000000001</v>
      </c>
      <c r="P259" s="24">
        <f t="shared" si="144"/>
        <v>0.2</v>
      </c>
      <c r="Q259" s="24">
        <f>Q255*5</f>
        <v>2.1</v>
      </c>
      <c r="R259" s="24">
        <f>R255*5</f>
        <v>28.75</v>
      </c>
      <c r="S259" s="24">
        <f>S255*5</f>
        <v>23.55</v>
      </c>
      <c r="T259" s="24">
        <f>T255*5</f>
        <v>28.35</v>
      </c>
      <c r="U259" s="24">
        <f>U255*5</f>
        <v>12.5</v>
      </c>
      <c r="V259" s="21"/>
    </row>
    <row r="260" spans="1:22" ht="13.5" customHeight="1" x14ac:dyDescent="0.2">
      <c r="A260" s="9" t="s">
        <v>36</v>
      </c>
      <c r="B260" s="53">
        <f t="shared" si="140"/>
        <v>4844.5</v>
      </c>
      <c r="C260" s="24">
        <f t="shared" si="141"/>
        <v>1522.68</v>
      </c>
      <c r="D260" s="30"/>
      <c r="E260" s="24">
        <f>E255*6</f>
        <v>199.98</v>
      </c>
      <c r="F260" s="24">
        <f t="shared" si="142"/>
        <v>1722.66</v>
      </c>
      <c r="G260" s="24">
        <f>G255*6</f>
        <v>52.56</v>
      </c>
      <c r="H260" s="24">
        <f>H255*6</f>
        <v>130.19999999999999</v>
      </c>
      <c r="I260" s="24">
        <f>I255*6</f>
        <v>38.519999999999996</v>
      </c>
      <c r="J260" s="29"/>
      <c r="K260" s="24">
        <f>K255*6</f>
        <v>204.24</v>
      </c>
      <c r="L260" s="24">
        <f t="shared" si="143"/>
        <v>68.28</v>
      </c>
      <c r="M260" s="24">
        <f>M255*6</f>
        <v>6</v>
      </c>
      <c r="N260" s="24">
        <f>N255*6</f>
        <v>4.9799999999999995</v>
      </c>
      <c r="O260" s="24">
        <f>O255*6</f>
        <v>136.02000000000001</v>
      </c>
      <c r="P260" s="24">
        <f t="shared" si="144"/>
        <v>0.24</v>
      </c>
      <c r="Q260" s="24">
        <f>Q255*6</f>
        <v>2.52</v>
      </c>
      <c r="R260" s="24">
        <f>R255*6</f>
        <v>34.5</v>
      </c>
      <c r="S260" s="24">
        <f>S255*6</f>
        <v>28.259999999999998</v>
      </c>
      <c r="T260" s="24">
        <f>T255*6</f>
        <v>34.019999999999996</v>
      </c>
      <c r="U260" s="24">
        <f>U255*6</f>
        <v>15</v>
      </c>
      <c r="V260" s="25">
        <f>V213</f>
        <v>2366.5</v>
      </c>
    </row>
    <row r="261" spans="1:22" ht="13.5" customHeight="1" x14ac:dyDescent="0.2">
      <c r="A261" s="9" t="s">
        <v>37</v>
      </c>
      <c r="B261" s="53">
        <f t="shared" si="140"/>
        <v>5257.5</v>
      </c>
      <c r="C261" s="24">
        <f t="shared" si="141"/>
        <v>1776.46</v>
      </c>
      <c r="D261" s="30"/>
      <c r="E261" s="24">
        <f>E255*7</f>
        <v>233.31</v>
      </c>
      <c r="F261" s="24">
        <f t="shared" si="142"/>
        <v>2009.77</v>
      </c>
      <c r="G261" s="24">
        <f>G255*7</f>
        <v>61.32</v>
      </c>
      <c r="H261" s="24">
        <f>H255*7</f>
        <v>151.9</v>
      </c>
      <c r="I261" s="24">
        <f>I255*7</f>
        <v>44.94</v>
      </c>
      <c r="J261" s="29"/>
      <c r="K261" s="24">
        <f>K255*7</f>
        <v>238.28</v>
      </c>
      <c r="L261" s="24">
        <f t="shared" si="143"/>
        <v>79.660000000000011</v>
      </c>
      <c r="M261" s="24">
        <f>M255*7</f>
        <v>7</v>
      </c>
      <c r="N261" s="24">
        <f>N255*7</f>
        <v>5.81</v>
      </c>
      <c r="O261" s="24">
        <f>O255*7</f>
        <v>158.69</v>
      </c>
      <c r="P261" s="24">
        <f t="shared" si="144"/>
        <v>0.28000000000000003</v>
      </c>
      <c r="Q261" s="24">
        <f>Q255*7</f>
        <v>2.94</v>
      </c>
      <c r="R261" s="24">
        <f>R255*7</f>
        <v>40.25</v>
      </c>
      <c r="S261" s="24">
        <f>S255*7</f>
        <v>32.97</v>
      </c>
      <c r="T261" s="24">
        <f>T255*7</f>
        <v>39.69</v>
      </c>
      <c r="U261" s="24">
        <f>U255*7</f>
        <v>17.5</v>
      </c>
      <c r="V261" s="25">
        <f>V212</f>
        <v>2366.5</v>
      </c>
    </row>
    <row r="262" spans="1:22" ht="13.5" customHeight="1" x14ac:dyDescent="0.2">
      <c r="A262" s="9" t="s">
        <v>38</v>
      </c>
      <c r="B262" s="53">
        <f t="shared" si="140"/>
        <v>5670.5</v>
      </c>
      <c r="C262" s="24">
        <f t="shared" si="141"/>
        <v>2030.24</v>
      </c>
      <c r="D262" s="30"/>
      <c r="E262" s="24">
        <f>E255*8</f>
        <v>266.64</v>
      </c>
      <c r="F262" s="24">
        <f t="shared" si="142"/>
        <v>2296.88</v>
      </c>
      <c r="G262" s="24">
        <f>G255*8</f>
        <v>70.08</v>
      </c>
      <c r="H262" s="24">
        <f>H255*8</f>
        <v>173.6</v>
      </c>
      <c r="I262" s="24">
        <f>I255*8</f>
        <v>51.36</v>
      </c>
      <c r="J262" s="29"/>
      <c r="K262" s="24">
        <f>K255*8</f>
        <v>272.32</v>
      </c>
      <c r="L262" s="24">
        <f t="shared" si="143"/>
        <v>91.04</v>
      </c>
      <c r="M262" s="24">
        <f>M255*8</f>
        <v>8</v>
      </c>
      <c r="N262" s="24">
        <f>N255*8</f>
        <v>6.64</v>
      </c>
      <c r="O262" s="24">
        <f>O255*8</f>
        <v>181.36</v>
      </c>
      <c r="P262" s="24">
        <f t="shared" si="144"/>
        <v>0.32</v>
      </c>
      <c r="Q262" s="24">
        <f>Q255*8</f>
        <v>3.36</v>
      </c>
      <c r="R262" s="24">
        <f>R255*8</f>
        <v>46</v>
      </c>
      <c r="S262" s="24">
        <f>S255*8</f>
        <v>37.68</v>
      </c>
      <c r="T262" s="24">
        <f>T255*8</f>
        <v>45.36</v>
      </c>
      <c r="U262" s="24">
        <f>U255*8</f>
        <v>20</v>
      </c>
      <c r="V262" s="25">
        <f>V214</f>
        <v>2366.5</v>
      </c>
    </row>
    <row r="263" spans="1:22" ht="33" customHeight="1" x14ac:dyDescent="0.2">
      <c r="A263" s="39" t="s">
        <v>51</v>
      </c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1"/>
    </row>
    <row r="264" spans="1:22" ht="13.5" customHeight="1" x14ac:dyDescent="0.2">
      <c r="A264" s="9" t="s">
        <v>31</v>
      </c>
      <c r="B264" s="53">
        <f t="shared" ref="B264:B271" si="145">SUM(F264:V264)</f>
        <v>1008.4999999999999</v>
      </c>
      <c r="C264" s="30" t="s">
        <v>52</v>
      </c>
      <c r="D264" s="24">
        <f t="shared" ref="D264:D271" si="146">D216</f>
        <v>849.28</v>
      </c>
      <c r="E264" s="24">
        <f t="shared" ref="E264:E271" si="147">E255</f>
        <v>33.33</v>
      </c>
      <c r="F264" s="24">
        <f t="shared" ref="F264:F271" si="148">SUM(C264:E264)</f>
        <v>882.61</v>
      </c>
      <c r="G264" s="24">
        <f>G255</f>
        <v>8.76</v>
      </c>
      <c r="H264" s="24">
        <f>H255</f>
        <v>21.7</v>
      </c>
      <c r="I264" s="24">
        <f>I216</f>
        <v>6.42</v>
      </c>
      <c r="J264" s="29"/>
      <c r="K264" s="24">
        <f>K255</f>
        <v>34.04</v>
      </c>
      <c r="L264" s="24">
        <f>L255</f>
        <v>11.38</v>
      </c>
      <c r="M264" s="24">
        <v>1</v>
      </c>
      <c r="N264" s="24">
        <f>N216</f>
        <v>0.83</v>
      </c>
      <c r="O264" s="24">
        <f>O255</f>
        <v>22.67</v>
      </c>
      <c r="P264" s="24">
        <f t="shared" ref="P264:P271" si="149">P216</f>
        <v>0.04</v>
      </c>
      <c r="Q264" s="24">
        <f>Q255</f>
        <v>0.42</v>
      </c>
      <c r="R264" s="24">
        <f>R255</f>
        <v>5.75</v>
      </c>
      <c r="S264" s="24">
        <f>S255</f>
        <v>4.71</v>
      </c>
      <c r="T264" s="24">
        <f>T216</f>
        <v>5.67</v>
      </c>
      <c r="U264" s="24">
        <f>U28</f>
        <v>2.5</v>
      </c>
      <c r="V264" s="40"/>
    </row>
    <row r="265" spans="1:22" ht="13.5" customHeight="1" x14ac:dyDescent="0.2">
      <c r="A265" s="9" t="s">
        <v>32</v>
      </c>
      <c r="B265" s="53">
        <f t="shared" si="145"/>
        <v>2016.9999999999998</v>
      </c>
      <c r="C265" s="30"/>
      <c r="D265" s="24">
        <f t="shared" si="146"/>
        <v>1698.56</v>
      </c>
      <c r="E265" s="24">
        <f t="shared" si="147"/>
        <v>66.66</v>
      </c>
      <c r="F265" s="24">
        <f t="shared" si="148"/>
        <v>1765.22</v>
      </c>
      <c r="G265" s="24">
        <f>G264*2</f>
        <v>17.52</v>
      </c>
      <c r="H265" s="24">
        <f>H264*2</f>
        <v>43.4</v>
      </c>
      <c r="I265" s="24">
        <f>I264*2</f>
        <v>12.84</v>
      </c>
      <c r="J265" s="29"/>
      <c r="K265" s="24">
        <f>K264*2</f>
        <v>68.08</v>
      </c>
      <c r="L265" s="24">
        <f>L256</f>
        <v>22.76</v>
      </c>
      <c r="M265" s="24">
        <f>M264*2</f>
        <v>2</v>
      </c>
      <c r="N265" s="24">
        <f>N264*2</f>
        <v>1.66</v>
      </c>
      <c r="O265" s="24">
        <f>O264*2</f>
        <v>45.34</v>
      </c>
      <c r="P265" s="24">
        <f t="shared" si="149"/>
        <v>0.08</v>
      </c>
      <c r="Q265" s="24">
        <f>Q264*2</f>
        <v>0.84</v>
      </c>
      <c r="R265" s="24">
        <f>R264*2</f>
        <v>11.5</v>
      </c>
      <c r="S265" s="24">
        <f>S264*2</f>
        <v>9.42</v>
      </c>
      <c r="T265" s="24">
        <f>T264*2</f>
        <v>11.34</v>
      </c>
      <c r="U265" s="24">
        <f>U264*2</f>
        <v>5</v>
      </c>
      <c r="V265" s="40"/>
    </row>
    <row r="266" spans="1:22" ht="13.5" customHeight="1" x14ac:dyDescent="0.2">
      <c r="A266" s="9" t="s">
        <v>33</v>
      </c>
      <c r="B266" s="53">
        <f t="shared" si="145"/>
        <v>3025.5000000000005</v>
      </c>
      <c r="C266" s="30"/>
      <c r="D266" s="24">
        <f t="shared" si="146"/>
        <v>2547.84</v>
      </c>
      <c r="E266" s="24">
        <f t="shared" si="147"/>
        <v>99.99</v>
      </c>
      <c r="F266" s="24">
        <f t="shared" si="148"/>
        <v>2647.83</v>
      </c>
      <c r="G266" s="24">
        <f>G264*3</f>
        <v>26.28</v>
      </c>
      <c r="H266" s="24">
        <f>H264*3</f>
        <v>65.099999999999994</v>
      </c>
      <c r="I266" s="24">
        <f>I264*3</f>
        <v>19.259999999999998</v>
      </c>
      <c r="J266" s="29"/>
      <c r="K266" s="24">
        <f>K264*3</f>
        <v>102.12</v>
      </c>
      <c r="L266" s="24">
        <f t="shared" ref="L266:L271" si="150">L257</f>
        <v>34.14</v>
      </c>
      <c r="M266" s="24">
        <f>M264*3</f>
        <v>3</v>
      </c>
      <c r="N266" s="24">
        <f>N264*3</f>
        <v>2.4899999999999998</v>
      </c>
      <c r="O266" s="24">
        <f>O264*3</f>
        <v>68.010000000000005</v>
      </c>
      <c r="P266" s="24">
        <f t="shared" si="149"/>
        <v>0.12</v>
      </c>
      <c r="Q266" s="24">
        <f>Q264*3</f>
        <v>1.26</v>
      </c>
      <c r="R266" s="24">
        <f>R264*3</f>
        <v>17.25</v>
      </c>
      <c r="S266" s="24">
        <f>S264*3</f>
        <v>14.129999999999999</v>
      </c>
      <c r="T266" s="24">
        <f>T264*3</f>
        <v>17.009999999999998</v>
      </c>
      <c r="U266" s="24">
        <f>U264*3</f>
        <v>7.5</v>
      </c>
      <c r="V266" s="40"/>
    </row>
    <row r="267" spans="1:22" ht="13.5" customHeight="1" x14ac:dyDescent="0.2">
      <c r="A267" s="9" t="s">
        <v>34</v>
      </c>
      <c r="B267" s="53">
        <f t="shared" si="145"/>
        <v>4033.9999999999995</v>
      </c>
      <c r="C267" s="30"/>
      <c r="D267" s="24">
        <f t="shared" si="146"/>
        <v>3397.12</v>
      </c>
      <c r="E267" s="24">
        <f t="shared" si="147"/>
        <v>133.32</v>
      </c>
      <c r="F267" s="24">
        <f t="shared" si="148"/>
        <v>3530.44</v>
      </c>
      <c r="G267" s="24">
        <f>G264*4</f>
        <v>35.04</v>
      </c>
      <c r="H267" s="24">
        <f>H264*4</f>
        <v>86.8</v>
      </c>
      <c r="I267" s="24">
        <f>I264*4</f>
        <v>25.68</v>
      </c>
      <c r="J267" s="29"/>
      <c r="K267" s="24">
        <f>K264*4</f>
        <v>136.16</v>
      </c>
      <c r="L267" s="24">
        <f t="shared" si="150"/>
        <v>45.52</v>
      </c>
      <c r="M267" s="24">
        <f>M264*4</f>
        <v>4</v>
      </c>
      <c r="N267" s="24">
        <f>N264*4</f>
        <v>3.32</v>
      </c>
      <c r="O267" s="24">
        <f>O264*4</f>
        <v>90.68</v>
      </c>
      <c r="P267" s="24">
        <f t="shared" si="149"/>
        <v>0.16</v>
      </c>
      <c r="Q267" s="24">
        <f>Q264*4</f>
        <v>1.68</v>
      </c>
      <c r="R267" s="24">
        <f>R264*4</f>
        <v>23</v>
      </c>
      <c r="S267" s="24">
        <f>S264*4</f>
        <v>18.84</v>
      </c>
      <c r="T267" s="24">
        <f>T264*4</f>
        <v>22.68</v>
      </c>
      <c r="U267" s="24">
        <f>U264*4</f>
        <v>10</v>
      </c>
      <c r="V267" s="40"/>
    </row>
    <row r="268" spans="1:22" ht="13.5" customHeight="1" x14ac:dyDescent="0.2">
      <c r="A268" s="9" t="s">
        <v>35</v>
      </c>
      <c r="B268" s="53">
        <f t="shared" si="145"/>
        <v>5042.5</v>
      </c>
      <c r="C268" s="30"/>
      <c r="D268" s="24">
        <f t="shared" si="146"/>
        <v>4246.3999999999996</v>
      </c>
      <c r="E268" s="24">
        <f t="shared" si="147"/>
        <v>166.64999999999998</v>
      </c>
      <c r="F268" s="24">
        <f t="shared" si="148"/>
        <v>4413.0499999999993</v>
      </c>
      <c r="G268" s="24">
        <f>G264*5</f>
        <v>43.8</v>
      </c>
      <c r="H268" s="24">
        <f>H264*5</f>
        <v>108.5</v>
      </c>
      <c r="I268" s="24">
        <f>I264*5</f>
        <v>32.1</v>
      </c>
      <c r="J268" s="29"/>
      <c r="K268" s="24">
        <f>K264*5</f>
        <v>170.2</v>
      </c>
      <c r="L268" s="24">
        <f t="shared" si="150"/>
        <v>56.900000000000006</v>
      </c>
      <c r="M268" s="24">
        <f>M264*5</f>
        <v>5</v>
      </c>
      <c r="N268" s="24">
        <f>N264*5</f>
        <v>4.1499999999999995</v>
      </c>
      <c r="O268" s="24">
        <f>O264*5</f>
        <v>113.35000000000001</v>
      </c>
      <c r="P268" s="24">
        <f t="shared" si="149"/>
        <v>0.2</v>
      </c>
      <c r="Q268" s="24">
        <f>Q264*5</f>
        <v>2.1</v>
      </c>
      <c r="R268" s="24">
        <f>R264*5</f>
        <v>28.75</v>
      </c>
      <c r="S268" s="24">
        <f>S264*5</f>
        <v>23.55</v>
      </c>
      <c r="T268" s="24">
        <f>T264*5</f>
        <v>28.35</v>
      </c>
      <c r="U268" s="24">
        <f>U264*5</f>
        <v>12.5</v>
      </c>
      <c r="V268" s="40"/>
    </row>
    <row r="269" spans="1:22" ht="13.5" customHeight="1" x14ac:dyDescent="0.2">
      <c r="A269" s="9" t="s">
        <v>36</v>
      </c>
      <c r="B269" s="53">
        <f t="shared" si="145"/>
        <v>8417.5</v>
      </c>
      <c r="C269" s="30"/>
      <c r="D269" s="24">
        <f t="shared" si="146"/>
        <v>5095.68</v>
      </c>
      <c r="E269" s="24">
        <f t="shared" si="147"/>
        <v>199.98</v>
      </c>
      <c r="F269" s="24">
        <f t="shared" si="148"/>
        <v>5295.66</v>
      </c>
      <c r="G269" s="24">
        <f>G264*6</f>
        <v>52.56</v>
      </c>
      <c r="H269" s="24">
        <f>H264*6</f>
        <v>130.19999999999999</v>
      </c>
      <c r="I269" s="24">
        <f>I264*6</f>
        <v>38.519999999999996</v>
      </c>
      <c r="J269" s="29"/>
      <c r="K269" s="24">
        <f>K264*6</f>
        <v>204.24</v>
      </c>
      <c r="L269" s="24">
        <f t="shared" si="150"/>
        <v>68.28</v>
      </c>
      <c r="M269" s="24">
        <f>M264*6</f>
        <v>6</v>
      </c>
      <c r="N269" s="24">
        <f>N264*6</f>
        <v>4.9799999999999995</v>
      </c>
      <c r="O269" s="24">
        <f>O264*6</f>
        <v>136.02000000000001</v>
      </c>
      <c r="P269" s="24">
        <f t="shared" si="149"/>
        <v>0.24</v>
      </c>
      <c r="Q269" s="24">
        <f>Q264*6</f>
        <v>2.52</v>
      </c>
      <c r="R269" s="24">
        <f>R264*6</f>
        <v>34.5</v>
      </c>
      <c r="S269" s="24">
        <f>S264*6</f>
        <v>28.259999999999998</v>
      </c>
      <c r="T269" s="24">
        <f>T264*6</f>
        <v>34.019999999999996</v>
      </c>
      <c r="U269" s="24">
        <f>U264*6</f>
        <v>15</v>
      </c>
      <c r="V269" s="25">
        <f>V221</f>
        <v>2366.5</v>
      </c>
    </row>
    <row r="270" spans="1:22" ht="13.5" customHeight="1" x14ac:dyDescent="0.2">
      <c r="A270" s="9" t="s">
        <v>37</v>
      </c>
      <c r="B270" s="53">
        <f t="shared" si="145"/>
        <v>9425.9999999999982</v>
      </c>
      <c r="C270" s="30"/>
      <c r="D270" s="24">
        <f t="shared" si="146"/>
        <v>5944.96</v>
      </c>
      <c r="E270" s="24">
        <f t="shared" si="147"/>
        <v>233.31</v>
      </c>
      <c r="F270" s="24">
        <f t="shared" si="148"/>
        <v>6178.27</v>
      </c>
      <c r="G270" s="24">
        <f>G264*7</f>
        <v>61.32</v>
      </c>
      <c r="H270" s="24">
        <f>H264*7</f>
        <v>151.9</v>
      </c>
      <c r="I270" s="24">
        <f>I264*7</f>
        <v>44.94</v>
      </c>
      <c r="J270" s="29"/>
      <c r="K270" s="24">
        <f>K264*7</f>
        <v>238.28</v>
      </c>
      <c r="L270" s="24">
        <f t="shared" si="150"/>
        <v>79.660000000000011</v>
      </c>
      <c r="M270" s="24">
        <f>M264*7</f>
        <v>7</v>
      </c>
      <c r="N270" s="24">
        <f>N264*7</f>
        <v>5.81</v>
      </c>
      <c r="O270" s="24">
        <f>O264*7</f>
        <v>158.69</v>
      </c>
      <c r="P270" s="24">
        <f t="shared" si="149"/>
        <v>0.28000000000000003</v>
      </c>
      <c r="Q270" s="24">
        <f>Q264*7</f>
        <v>2.94</v>
      </c>
      <c r="R270" s="24">
        <f>R264*7</f>
        <v>40.25</v>
      </c>
      <c r="S270" s="24">
        <f>S264*7</f>
        <v>32.97</v>
      </c>
      <c r="T270" s="24">
        <f>T264*7</f>
        <v>39.69</v>
      </c>
      <c r="U270" s="24">
        <f>U264*7</f>
        <v>17.5</v>
      </c>
      <c r="V270" s="25">
        <f>V222</f>
        <v>2366.5</v>
      </c>
    </row>
    <row r="271" spans="1:22" ht="13.5" customHeight="1" x14ac:dyDescent="0.2">
      <c r="A271" s="9" t="s">
        <v>38</v>
      </c>
      <c r="B271" s="53">
        <f t="shared" si="145"/>
        <v>10434.5</v>
      </c>
      <c r="C271" s="30"/>
      <c r="D271" s="24">
        <f t="shared" si="146"/>
        <v>6794.24</v>
      </c>
      <c r="E271" s="24">
        <f t="shared" si="147"/>
        <v>266.64</v>
      </c>
      <c r="F271" s="24">
        <f t="shared" si="148"/>
        <v>7060.88</v>
      </c>
      <c r="G271" s="24">
        <f>G264*8</f>
        <v>70.08</v>
      </c>
      <c r="H271" s="24">
        <f>H264*8</f>
        <v>173.6</v>
      </c>
      <c r="I271" s="24">
        <f>I264*8</f>
        <v>51.36</v>
      </c>
      <c r="J271" s="29"/>
      <c r="K271" s="24">
        <f>K264*8</f>
        <v>272.32</v>
      </c>
      <c r="L271" s="24">
        <f t="shared" si="150"/>
        <v>91.04</v>
      </c>
      <c r="M271" s="24">
        <f>M264*8</f>
        <v>8</v>
      </c>
      <c r="N271" s="24">
        <f>N264*8</f>
        <v>6.64</v>
      </c>
      <c r="O271" s="24">
        <f>O264*8</f>
        <v>181.36</v>
      </c>
      <c r="P271" s="24">
        <f t="shared" si="149"/>
        <v>0.32</v>
      </c>
      <c r="Q271" s="24">
        <f>Q264*8</f>
        <v>3.36</v>
      </c>
      <c r="R271" s="24">
        <f>R264*8</f>
        <v>46</v>
      </c>
      <c r="S271" s="24">
        <f>S264*8</f>
        <v>37.68</v>
      </c>
      <c r="T271" s="24">
        <f>T264*8</f>
        <v>45.36</v>
      </c>
      <c r="U271" s="24">
        <f>U264*8</f>
        <v>20</v>
      </c>
      <c r="V271" s="25">
        <f>V223</f>
        <v>2366.5</v>
      </c>
    </row>
    <row r="272" spans="1:22" ht="15" customHeight="1" x14ac:dyDescent="0.2">
      <c r="A272" s="32" t="s">
        <v>60</v>
      </c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V272" s="35"/>
    </row>
    <row r="273" spans="1:22" ht="12.75" customHeight="1" x14ac:dyDescent="0.2">
      <c r="A273" s="32"/>
      <c r="B273" s="32"/>
      <c r="C273" s="32"/>
      <c r="D273" s="32"/>
      <c r="E273" s="32"/>
      <c r="V273" s="35"/>
    </row>
    <row r="274" spans="1:22" s="55" customFormat="1" ht="18" customHeight="1" x14ac:dyDescent="0.2">
      <c r="A274" s="99" t="s">
        <v>64</v>
      </c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35"/>
    </row>
    <row r="275" spans="1:22" s="56" customFormat="1" ht="42.75" customHeight="1" x14ac:dyDescent="0.2">
      <c r="A275" s="12" t="s">
        <v>2</v>
      </c>
      <c r="B275" s="12" t="s">
        <v>3</v>
      </c>
      <c r="C275" s="12" t="s">
        <v>48</v>
      </c>
      <c r="D275" s="12" t="s">
        <v>49</v>
      </c>
      <c r="E275" s="12" t="s">
        <v>54</v>
      </c>
      <c r="F275" s="12" t="s">
        <v>55</v>
      </c>
      <c r="G275" s="12" t="s">
        <v>8</v>
      </c>
      <c r="H275" s="12" t="s">
        <v>9</v>
      </c>
      <c r="I275" s="12" t="s">
        <v>10</v>
      </c>
      <c r="J275" s="12" t="s">
        <v>11</v>
      </c>
      <c r="K275" s="12" t="s">
        <v>12</v>
      </c>
      <c r="L275" s="12" t="s">
        <v>13</v>
      </c>
      <c r="M275" s="12" t="s">
        <v>14</v>
      </c>
      <c r="N275" s="12" t="s">
        <v>15</v>
      </c>
      <c r="O275" s="12" t="s">
        <v>16</v>
      </c>
      <c r="P275" s="14" t="s">
        <v>17</v>
      </c>
      <c r="Q275" s="12" t="s">
        <v>18</v>
      </c>
      <c r="R275" s="14" t="s">
        <v>19</v>
      </c>
      <c r="S275" s="14" t="s">
        <v>20</v>
      </c>
      <c r="T275" s="14" t="s">
        <v>21</v>
      </c>
      <c r="U275" s="14" t="s">
        <v>22</v>
      </c>
      <c r="V275" s="16" t="s">
        <v>23</v>
      </c>
    </row>
    <row r="276" spans="1:22" s="55" customFormat="1" ht="14.25" customHeight="1" x14ac:dyDescent="0.2">
      <c r="A276" s="57" t="s">
        <v>28</v>
      </c>
      <c r="B276" s="58">
        <f>SUM(F276:V276)</f>
        <v>6867.5</v>
      </c>
      <c r="C276" s="24">
        <f>C13</f>
        <v>2284</v>
      </c>
      <c r="D276" s="23"/>
      <c r="E276" s="58">
        <v>500</v>
      </c>
      <c r="F276" s="58">
        <f>SUM(C276:E276)</f>
        <v>2784</v>
      </c>
      <c r="G276" s="58">
        <f>G252</f>
        <v>211</v>
      </c>
      <c r="H276" s="58">
        <f>H252</f>
        <v>361</v>
      </c>
      <c r="I276" s="58">
        <v>77</v>
      </c>
      <c r="J276" s="29"/>
      <c r="K276" s="58">
        <f>K252</f>
        <v>408.5</v>
      </c>
      <c r="L276" s="58">
        <f>L252</f>
        <v>136.5</v>
      </c>
      <c r="M276" s="58">
        <v>12</v>
      </c>
      <c r="N276" s="58">
        <v>10</v>
      </c>
      <c r="O276" s="58">
        <v>272</v>
      </c>
      <c r="P276" s="58">
        <v>0.5</v>
      </c>
      <c r="Q276" s="58">
        <v>5</v>
      </c>
      <c r="R276" s="58">
        <f>R252</f>
        <v>69</v>
      </c>
      <c r="S276" s="59">
        <v>56.5</v>
      </c>
      <c r="T276" s="59">
        <v>68</v>
      </c>
      <c r="U276" s="59">
        <v>30</v>
      </c>
      <c r="V276" s="60">
        <f>V253</f>
        <v>2366.5</v>
      </c>
    </row>
    <row r="277" spans="1:22" s="55" customFormat="1" ht="14.25" customHeight="1" x14ac:dyDescent="0.2">
      <c r="A277" s="57" t="s">
        <v>29</v>
      </c>
      <c r="B277" s="58">
        <f>SUM(F277:V277)</f>
        <v>12227</v>
      </c>
      <c r="C277" s="23"/>
      <c r="D277" s="24">
        <f>D14</f>
        <v>7643.5</v>
      </c>
      <c r="E277" s="58">
        <v>500</v>
      </c>
      <c r="F277" s="58">
        <f>SUM(C277:E277)</f>
        <v>8143.5</v>
      </c>
      <c r="G277" s="58">
        <f>G253</f>
        <v>211</v>
      </c>
      <c r="H277" s="58">
        <f>H253</f>
        <v>361</v>
      </c>
      <c r="I277" s="58">
        <v>77</v>
      </c>
      <c r="J277" s="29"/>
      <c r="K277" s="58">
        <f>K253</f>
        <v>408.5</v>
      </c>
      <c r="L277" s="58">
        <f>L253</f>
        <v>136.5</v>
      </c>
      <c r="M277" s="58">
        <v>12</v>
      </c>
      <c r="N277" s="58">
        <v>10</v>
      </c>
      <c r="O277" s="58">
        <v>272</v>
      </c>
      <c r="P277" s="58">
        <v>0.5</v>
      </c>
      <c r="Q277" s="58">
        <v>5</v>
      </c>
      <c r="R277" s="58">
        <f>R253</f>
        <v>69</v>
      </c>
      <c r="S277" s="59">
        <v>56.5</v>
      </c>
      <c r="T277" s="59">
        <v>68</v>
      </c>
      <c r="U277" s="59">
        <v>30</v>
      </c>
      <c r="V277" s="60">
        <f>V252</f>
        <v>2366.5</v>
      </c>
    </row>
    <row r="278" spans="1:22" s="55" customFormat="1" ht="33" customHeight="1" x14ac:dyDescent="0.2">
      <c r="A278" s="39" t="s">
        <v>50</v>
      </c>
      <c r="B278" s="29"/>
      <c r="C278" s="29"/>
      <c r="D278" s="29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60"/>
    </row>
    <row r="279" spans="1:22" s="55" customFormat="1" ht="14.25" customHeight="1" x14ac:dyDescent="0.2">
      <c r="A279" s="61" t="s">
        <v>31</v>
      </c>
      <c r="B279" s="58">
        <f t="shared" ref="B279:B286" si="151">SUM(F279:V279)</f>
        <v>435.23000000000008</v>
      </c>
      <c r="C279" s="24">
        <f t="shared" ref="C279:C286" si="152">C255</f>
        <v>253.78</v>
      </c>
      <c r="D279" s="30"/>
      <c r="E279" s="58">
        <v>55.56</v>
      </c>
      <c r="F279" s="58">
        <f t="shared" ref="F279:F286" si="153">SUM(C279:E279)</f>
        <v>309.34000000000003</v>
      </c>
      <c r="G279" s="58">
        <f>G255</f>
        <v>8.76</v>
      </c>
      <c r="H279" s="58">
        <f>H255</f>
        <v>21.7</v>
      </c>
      <c r="I279" s="58">
        <f>I255</f>
        <v>6.42</v>
      </c>
      <c r="J279" s="29"/>
      <c r="K279" s="58">
        <f>K264</f>
        <v>34.04</v>
      </c>
      <c r="L279" s="58">
        <f>L255</f>
        <v>11.38</v>
      </c>
      <c r="M279" s="58">
        <v>1</v>
      </c>
      <c r="N279" s="58">
        <f>N255</f>
        <v>0.83</v>
      </c>
      <c r="O279" s="58">
        <f>O255</f>
        <v>22.67</v>
      </c>
      <c r="P279" s="24">
        <v>0.04</v>
      </c>
      <c r="Q279" s="58">
        <f>Q255</f>
        <v>0.42</v>
      </c>
      <c r="R279" s="58">
        <f t="shared" ref="R279:R286" si="154">R255</f>
        <v>5.75</v>
      </c>
      <c r="S279" s="59">
        <f>S255</f>
        <v>4.71</v>
      </c>
      <c r="T279" s="59">
        <f>T255</f>
        <v>5.67</v>
      </c>
      <c r="U279" s="59">
        <f>U264</f>
        <v>2.5</v>
      </c>
      <c r="V279" s="60"/>
    </row>
    <row r="280" spans="1:22" s="55" customFormat="1" ht="14.25" customHeight="1" x14ac:dyDescent="0.2">
      <c r="A280" s="61" t="s">
        <v>32</v>
      </c>
      <c r="B280" s="58">
        <f t="shared" si="151"/>
        <v>870.46000000000015</v>
      </c>
      <c r="C280" s="24">
        <f t="shared" si="152"/>
        <v>507.56</v>
      </c>
      <c r="D280" s="30"/>
      <c r="E280" s="58">
        <f>E279*2</f>
        <v>111.12</v>
      </c>
      <c r="F280" s="58">
        <f t="shared" si="153"/>
        <v>618.68000000000006</v>
      </c>
      <c r="G280" s="58">
        <f>G279*2</f>
        <v>17.52</v>
      </c>
      <c r="H280" s="58">
        <f>H279*2</f>
        <v>43.4</v>
      </c>
      <c r="I280" s="24">
        <f>I279*2</f>
        <v>12.84</v>
      </c>
      <c r="J280" s="29"/>
      <c r="K280" s="58">
        <f>K279*2</f>
        <v>68.08</v>
      </c>
      <c r="L280" s="58">
        <f>L256</f>
        <v>22.76</v>
      </c>
      <c r="M280" s="58">
        <v>2</v>
      </c>
      <c r="N280" s="24">
        <f>N279*2</f>
        <v>1.66</v>
      </c>
      <c r="O280" s="24">
        <f>O279*2</f>
        <v>45.34</v>
      </c>
      <c r="P280" s="24">
        <v>0.08</v>
      </c>
      <c r="Q280" s="24">
        <f>Q279*2</f>
        <v>0.84</v>
      </c>
      <c r="R280" s="58">
        <f t="shared" si="154"/>
        <v>11.5</v>
      </c>
      <c r="S280" s="24">
        <f>S279*2</f>
        <v>9.42</v>
      </c>
      <c r="T280" s="24">
        <f>T279*2</f>
        <v>11.34</v>
      </c>
      <c r="U280" s="59">
        <f>U279*2</f>
        <v>5</v>
      </c>
      <c r="V280" s="60"/>
    </row>
    <row r="281" spans="1:22" s="55" customFormat="1" ht="14.25" customHeight="1" x14ac:dyDescent="0.2">
      <c r="A281" s="61" t="s">
        <v>33</v>
      </c>
      <c r="B281" s="58">
        <f t="shared" si="151"/>
        <v>1305.6900000000003</v>
      </c>
      <c r="C281" s="24">
        <f t="shared" si="152"/>
        <v>761.34</v>
      </c>
      <c r="D281" s="30"/>
      <c r="E281" s="58">
        <f>E279*3</f>
        <v>166.68</v>
      </c>
      <c r="F281" s="58">
        <f t="shared" si="153"/>
        <v>928.02</v>
      </c>
      <c r="G281" s="58">
        <f>G279*3</f>
        <v>26.28</v>
      </c>
      <c r="H281" s="58">
        <f>H279*3</f>
        <v>65.099999999999994</v>
      </c>
      <c r="I281" s="24">
        <f>I279*3</f>
        <v>19.259999999999998</v>
      </c>
      <c r="J281" s="29"/>
      <c r="K281" s="58">
        <f>K279*3</f>
        <v>102.12</v>
      </c>
      <c r="L281" s="58">
        <f t="shared" ref="L281:L286" si="155">L257</f>
        <v>34.14</v>
      </c>
      <c r="M281" s="58">
        <v>3</v>
      </c>
      <c r="N281" s="24">
        <f>N279*3</f>
        <v>2.4899999999999998</v>
      </c>
      <c r="O281" s="24">
        <f>O279*3</f>
        <v>68.010000000000005</v>
      </c>
      <c r="P281" s="24">
        <v>0.12</v>
      </c>
      <c r="Q281" s="24">
        <f>Q279*3</f>
        <v>1.26</v>
      </c>
      <c r="R281" s="58">
        <f t="shared" si="154"/>
        <v>17.25</v>
      </c>
      <c r="S281" s="24">
        <f>S279*3</f>
        <v>14.129999999999999</v>
      </c>
      <c r="T281" s="24">
        <f>T279*3</f>
        <v>17.009999999999998</v>
      </c>
      <c r="U281" s="59">
        <f>U279*3</f>
        <v>7.5</v>
      </c>
      <c r="V281" s="60"/>
    </row>
    <row r="282" spans="1:22" s="55" customFormat="1" ht="14.25" customHeight="1" x14ac:dyDescent="0.2">
      <c r="A282" s="61" t="s">
        <v>34</v>
      </c>
      <c r="B282" s="58">
        <f t="shared" si="151"/>
        <v>1740.9200000000003</v>
      </c>
      <c r="C282" s="24">
        <f t="shared" si="152"/>
        <v>1015.12</v>
      </c>
      <c r="D282" s="30"/>
      <c r="E282" s="58">
        <f>E279*4</f>
        <v>222.24</v>
      </c>
      <c r="F282" s="58">
        <f t="shared" si="153"/>
        <v>1237.3600000000001</v>
      </c>
      <c r="G282" s="58">
        <f>G267</f>
        <v>35.04</v>
      </c>
      <c r="H282" s="58">
        <f>H279*4</f>
        <v>86.8</v>
      </c>
      <c r="I282" s="24">
        <f>I279*4</f>
        <v>25.68</v>
      </c>
      <c r="J282" s="29"/>
      <c r="K282" s="58">
        <f>K279*4</f>
        <v>136.16</v>
      </c>
      <c r="L282" s="58">
        <f t="shared" si="155"/>
        <v>45.52</v>
      </c>
      <c r="M282" s="58">
        <v>4</v>
      </c>
      <c r="N282" s="24">
        <f>N279*4</f>
        <v>3.32</v>
      </c>
      <c r="O282" s="24">
        <f>O279*4</f>
        <v>90.68</v>
      </c>
      <c r="P282" s="24">
        <v>0.16</v>
      </c>
      <c r="Q282" s="24">
        <f>Q279*4</f>
        <v>1.68</v>
      </c>
      <c r="R282" s="58">
        <f t="shared" si="154"/>
        <v>23</v>
      </c>
      <c r="S282" s="24">
        <f>S279*4</f>
        <v>18.84</v>
      </c>
      <c r="T282" s="24">
        <f>T279*4</f>
        <v>22.68</v>
      </c>
      <c r="U282" s="59">
        <f>U279*4</f>
        <v>10</v>
      </c>
      <c r="V282" s="60"/>
    </row>
    <row r="283" spans="1:22" s="55" customFormat="1" ht="14.25" customHeight="1" x14ac:dyDescent="0.2">
      <c r="A283" s="61" t="s">
        <v>35</v>
      </c>
      <c r="B283" s="58">
        <f t="shared" si="151"/>
        <v>2176.15</v>
      </c>
      <c r="C283" s="24">
        <f t="shared" si="152"/>
        <v>1268.9000000000001</v>
      </c>
      <c r="D283" s="30"/>
      <c r="E283" s="58">
        <f>E279*5</f>
        <v>277.8</v>
      </c>
      <c r="F283" s="58">
        <f t="shared" si="153"/>
        <v>1546.7</v>
      </c>
      <c r="G283" s="58">
        <f>G268</f>
        <v>43.8</v>
      </c>
      <c r="H283" s="58">
        <f>H279*5</f>
        <v>108.5</v>
      </c>
      <c r="I283" s="24">
        <f>I279*5</f>
        <v>32.1</v>
      </c>
      <c r="J283" s="29"/>
      <c r="K283" s="58">
        <f>K279*5</f>
        <v>170.2</v>
      </c>
      <c r="L283" s="58">
        <f t="shared" si="155"/>
        <v>56.900000000000006</v>
      </c>
      <c r="M283" s="58">
        <v>5</v>
      </c>
      <c r="N283" s="24">
        <f>N279*5</f>
        <v>4.1499999999999995</v>
      </c>
      <c r="O283" s="24">
        <f>O279*5</f>
        <v>113.35000000000001</v>
      </c>
      <c r="P283" s="24">
        <v>0.2</v>
      </c>
      <c r="Q283" s="24">
        <f>Q279*5</f>
        <v>2.1</v>
      </c>
      <c r="R283" s="58">
        <f t="shared" si="154"/>
        <v>28.75</v>
      </c>
      <c r="S283" s="24">
        <f>S279*5</f>
        <v>23.55</v>
      </c>
      <c r="T283" s="24">
        <f>T279*5</f>
        <v>28.35</v>
      </c>
      <c r="U283" s="59">
        <f>U279*5</f>
        <v>12.5</v>
      </c>
      <c r="V283" s="60"/>
    </row>
    <row r="284" spans="1:22" s="55" customFormat="1" ht="14.25" customHeight="1" x14ac:dyDescent="0.2">
      <c r="A284" s="61" t="s">
        <v>36</v>
      </c>
      <c r="B284" s="58">
        <f t="shared" si="151"/>
        <v>4977.880000000001</v>
      </c>
      <c r="C284" s="24">
        <f t="shared" si="152"/>
        <v>1522.68</v>
      </c>
      <c r="D284" s="30"/>
      <c r="E284" s="58">
        <f>E279*6</f>
        <v>333.36</v>
      </c>
      <c r="F284" s="58">
        <f t="shared" si="153"/>
        <v>1856.04</v>
      </c>
      <c r="G284" s="58">
        <f>G269</f>
        <v>52.56</v>
      </c>
      <c r="H284" s="58">
        <f>H279*6</f>
        <v>130.19999999999999</v>
      </c>
      <c r="I284" s="24">
        <f>I279*6</f>
        <v>38.519999999999996</v>
      </c>
      <c r="J284" s="29"/>
      <c r="K284" s="58">
        <f>K279*6</f>
        <v>204.24</v>
      </c>
      <c r="L284" s="58">
        <f t="shared" si="155"/>
        <v>68.28</v>
      </c>
      <c r="M284" s="58">
        <v>6</v>
      </c>
      <c r="N284" s="24">
        <f>N279*6</f>
        <v>4.9799999999999995</v>
      </c>
      <c r="O284" s="24">
        <f>O279*6</f>
        <v>136.02000000000001</v>
      </c>
      <c r="P284" s="24">
        <v>0.24</v>
      </c>
      <c r="Q284" s="24">
        <f>Q279*6</f>
        <v>2.52</v>
      </c>
      <c r="R284" s="58">
        <f t="shared" si="154"/>
        <v>34.5</v>
      </c>
      <c r="S284" s="24">
        <f>S279*6</f>
        <v>28.259999999999998</v>
      </c>
      <c r="T284" s="24">
        <f>T279*6</f>
        <v>34.019999999999996</v>
      </c>
      <c r="U284" s="59">
        <f>U279*6</f>
        <v>15</v>
      </c>
      <c r="V284" s="60">
        <f>V260</f>
        <v>2366.5</v>
      </c>
    </row>
    <row r="285" spans="1:22" s="55" customFormat="1" ht="14.25" customHeight="1" x14ac:dyDescent="0.2">
      <c r="A285" s="61" t="s">
        <v>37</v>
      </c>
      <c r="B285" s="58">
        <f t="shared" si="151"/>
        <v>5413.1100000000006</v>
      </c>
      <c r="C285" s="24">
        <f t="shared" si="152"/>
        <v>1776.46</v>
      </c>
      <c r="D285" s="30"/>
      <c r="E285" s="58">
        <f>E279*7</f>
        <v>388.92</v>
      </c>
      <c r="F285" s="58">
        <f t="shared" si="153"/>
        <v>2165.38</v>
      </c>
      <c r="G285" s="58">
        <f>G270</f>
        <v>61.32</v>
      </c>
      <c r="H285" s="58">
        <f>H279*7</f>
        <v>151.9</v>
      </c>
      <c r="I285" s="24">
        <f>I279*7</f>
        <v>44.94</v>
      </c>
      <c r="J285" s="29"/>
      <c r="K285" s="58">
        <f>K279*7</f>
        <v>238.28</v>
      </c>
      <c r="L285" s="58">
        <f t="shared" si="155"/>
        <v>79.660000000000011</v>
      </c>
      <c r="M285" s="58">
        <v>7</v>
      </c>
      <c r="N285" s="24">
        <f>N279*7</f>
        <v>5.81</v>
      </c>
      <c r="O285" s="24">
        <f>O279*7</f>
        <v>158.69</v>
      </c>
      <c r="P285" s="24">
        <v>0.28000000000000003</v>
      </c>
      <c r="Q285" s="24">
        <f>Q279*7</f>
        <v>2.94</v>
      </c>
      <c r="R285" s="58">
        <f t="shared" si="154"/>
        <v>40.25</v>
      </c>
      <c r="S285" s="24">
        <f>S279*7</f>
        <v>32.97</v>
      </c>
      <c r="T285" s="24">
        <f>T279*7</f>
        <v>39.69</v>
      </c>
      <c r="U285" s="59">
        <f>U279*7</f>
        <v>17.5</v>
      </c>
      <c r="V285" s="60">
        <f>V261</f>
        <v>2366.5</v>
      </c>
    </row>
    <row r="286" spans="1:22" s="55" customFormat="1" ht="14.25" customHeight="1" x14ac:dyDescent="0.2">
      <c r="A286" s="61" t="s">
        <v>38</v>
      </c>
      <c r="B286" s="58">
        <f t="shared" si="151"/>
        <v>5848.34</v>
      </c>
      <c r="C286" s="24">
        <f t="shared" si="152"/>
        <v>2030.24</v>
      </c>
      <c r="D286" s="30"/>
      <c r="E286" s="58">
        <f>E279*8</f>
        <v>444.48</v>
      </c>
      <c r="F286" s="58">
        <f t="shared" si="153"/>
        <v>2474.7200000000003</v>
      </c>
      <c r="G286" s="58">
        <f>G271</f>
        <v>70.08</v>
      </c>
      <c r="H286" s="58">
        <f>H279*8</f>
        <v>173.6</v>
      </c>
      <c r="I286" s="24">
        <f>I279*8</f>
        <v>51.36</v>
      </c>
      <c r="J286" s="29"/>
      <c r="K286" s="58">
        <f>K279*8</f>
        <v>272.32</v>
      </c>
      <c r="L286" s="58">
        <f t="shared" si="155"/>
        <v>91.04</v>
      </c>
      <c r="M286" s="58">
        <v>8</v>
      </c>
      <c r="N286" s="24">
        <f>N279*8</f>
        <v>6.64</v>
      </c>
      <c r="O286" s="24">
        <f>O279*8</f>
        <v>181.36</v>
      </c>
      <c r="P286" s="24">
        <v>0.32</v>
      </c>
      <c r="Q286" s="24">
        <f>Q279*8</f>
        <v>3.36</v>
      </c>
      <c r="R286" s="58">
        <f t="shared" si="154"/>
        <v>46</v>
      </c>
      <c r="S286" s="24">
        <f>S279*8</f>
        <v>37.68</v>
      </c>
      <c r="T286" s="24">
        <f>T279*8</f>
        <v>45.36</v>
      </c>
      <c r="U286" s="59">
        <f>U279*8</f>
        <v>20</v>
      </c>
      <c r="V286" s="60">
        <f>V262</f>
        <v>2366.5</v>
      </c>
    </row>
    <row r="287" spans="1:22" s="55" customFormat="1" ht="33" customHeight="1" x14ac:dyDescent="0.2">
      <c r="A287" s="39" t="s">
        <v>51</v>
      </c>
      <c r="B287" s="29"/>
      <c r="C287" s="29"/>
      <c r="D287" s="29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60"/>
    </row>
    <row r="288" spans="1:22" s="55" customFormat="1" ht="14.25" customHeight="1" x14ac:dyDescent="0.2">
      <c r="A288" s="61" t="s">
        <v>31</v>
      </c>
      <c r="B288" s="58">
        <f t="shared" ref="B288:B295" si="156">SUM(F288:V288)</f>
        <v>1030.7299999999998</v>
      </c>
      <c r="C288" s="30" t="s">
        <v>52</v>
      </c>
      <c r="D288" s="24">
        <f t="shared" ref="D288:D295" si="157">D264</f>
        <v>849.28</v>
      </c>
      <c r="E288" s="58">
        <v>55.56</v>
      </c>
      <c r="F288" s="58">
        <f t="shared" ref="F288:F295" si="158">SUM(C288:E288)</f>
        <v>904.83999999999992</v>
      </c>
      <c r="G288" s="58">
        <f>G264</f>
        <v>8.76</v>
      </c>
      <c r="H288" s="58">
        <f t="shared" ref="H288:H295" si="159">H279</f>
        <v>21.7</v>
      </c>
      <c r="I288" s="58">
        <f>I264</f>
        <v>6.42</v>
      </c>
      <c r="J288" s="29"/>
      <c r="K288" s="58">
        <f>K279</f>
        <v>34.04</v>
      </c>
      <c r="L288" s="58">
        <f>L264</f>
        <v>11.38</v>
      </c>
      <c r="M288" s="58">
        <v>1</v>
      </c>
      <c r="N288" s="58">
        <f>N264</f>
        <v>0.83</v>
      </c>
      <c r="O288" s="58">
        <f>O264</f>
        <v>22.67</v>
      </c>
      <c r="P288" s="24">
        <v>0.04</v>
      </c>
      <c r="Q288" s="58">
        <f>Q264</f>
        <v>0.42</v>
      </c>
      <c r="R288" s="58">
        <f t="shared" ref="R288:R295" si="160">R264</f>
        <v>5.75</v>
      </c>
      <c r="S288" s="59">
        <f>S264</f>
        <v>4.71</v>
      </c>
      <c r="T288" s="59">
        <f>T264</f>
        <v>5.67</v>
      </c>
      <c r="U288" s="59">
        <v>2.5</v>
      </c>
      <c r="V288" s="60"/>
    </row>
    <row r="289" spans="1:28" s="55" customFormat="1" ht="14.25" customHeight="1" x14ac:dyDescent="0.2">
      <c r="A289" s="61" t="s">
        <v>32</v>
      </c>
      <c r="B289" s="58">
        <f t="shared" si="156"/>
        <v>2061.4599999999996</v>
      </c>
      <c r="C289" s="30"/>
      <c r="D289" s="24">
        <f t="shared" si="157"/>
        <v>1698.56</v>
      </c>
      <c r="E289" s="58">
        <f>E288*2</f>
        <v>111.12</v>
      </c>
      <c r="F289" s="58">
        <f t="shared" si="158"/>
        <v>1809.6799999999998</v>
      </c>
      <c r="G289" s="58">
        <f t="shared" ref="G289:G295" si="161">G280</f>
        <v>17.52</v>
      </c>
      <c r="H289" s="58">
        <f t="shared" si="159"/>
        <v>43.4</v>
      </c>
      <c r="I289" s="24">
        <f>I288*2</f>
        <v>12.84</v>
      </c>
      <c r="J289" s="29"/>
      <c r="K289" s="58">
        <f>K288*2</f>
        <v>68.08</v>
      </c>
      <c r="L289" s="58">
        <f>L265</f>
        <v>22.76</v>
      </c>
      <c r="M289" s="58">
        <v>2</v>
      </c>
      <c r="N289" s="24">
        <f>N288*2</f>
        <v>1.66</v>
      </c>
      <c r="O289" s="24">
        <f>O288*2</f>
        <v>45.34</v>
      </c>
      <c r="P289" s="24">
        <v>0.08</v>
      </c>
      <c r="Q289" s="24">
        <f>Q288*2</f>
        <v>0.84</v>
      </c>
      <c r="R289" s="58">
        <f t="shared" si="160"/>
        <v>11.5</v>
      </c>
      <c r="S289" s="24">
        <f>S288*2</f>
        <v>9.42</v>
      </c>
      <c r="T289" s="24">
        <f>T288*2</f>
        <v>11.34</v>
      </c>
      <c r="U289" s="59">
        <v>5</v>
      </c>
      <c r="V289" s="60"/>
    </row>
    <row r="290" spans="1:28" s="55" customFormat="1" ht="14.25" customHeight="1" x14ac:dyDescent="0.2">
      <c r="A290" s="61" t="s">
        <v>33</v>
      </c>
      <c r="B290" s="58">
        <f t="shared" si="156"/>
        <v>3092.1900000000005</v>
      </c>
      <c r="C290" s="30"/>
      <c r="D290" s="24">
        <f t="shared" si="157"/>
        <v>2547.84</v>
      </c>
      <c r="E290" s="58">
        <f>E288*3</f>
        <v>166.68</v>
      </c>
      <c r="F290" s="58">
        <f t="shared" si="158"/>
        <v>2714.52</v>
      </c>
      <c r="G290" s="58">
        <f t="shared" si="161"/>
        <v>26.28</v>
      </c>
      <c r="H290" s="58">
        <f t="shared" si="159"/>
        <v>65.099999999999994</v>
      </c>
      <c r="I290" s="24">
        <f>I288*3</f>
        <v>19.259999999999998</v>
      </c>
      <c r="J290" s="29"/>
      <c r="K290" s="58">
        <f>K288*3</f>
        <v>102.12</v>
      </c>
      <c r="L290" s="58">
        <f t="shared" ref="L290:L295" si="162">L266</f>
        <v>34.14</v>
      </c>
      <c r="M290" s="58">
        <v>3</v>
      </c>
      <c r="N290" s="24">
        <f>N288*3</f>
        <v>2.4899999999999998</v>
      </c>
      <c r="O290" s="24">
        <f>O288*3</f>
        <v>68.010000000000005</v>
      </c>
      <c r="P290" s="24">
        <v>0.12</v>
      </c>
      <c r="Q290" s="24">
        <f>Q288*3</f>
        <v>1.26</v>
      </c>
      <c r="R290" s="58">
        <f t="shared" si="160"/>
        <v>17.25</v>
      </c>
      <c r="S290" s="24">
        <f>S288*3</f>
        <v>14.129999999999999</v>
      </c>
      <c r="T290" s="24">
        <f>T288*3</f>
        <v>17.009999999999998</v>
      </c>
      <c r="U290" s="59">
        <v>7.5</v>
      </c>
      <c r="V290" s="60"/>
    </row>
    <row r="291" spans="1:28" s="55" customFormat="1" ht="14.25" customHeight="1" x14ac:dyDescent="0.2">
      <c r="A291" s="61" t="s">
        <v>34</v>
      </c>
      <c r="B291" s="58">
        <f t="shared" si="156"/>
        <v>4122.9199999999992</v>
      </c>
      <c r="C291" s="30"/>
      <c r="D291" s="24">
        <f t="shared" si="157"/>
        <v>3397.12</v>
      </c>
      <c r="E291" s="58">
        <f>E288*4</f>
        <v>222.24</v>
      </c>
      <c r="F291" s="58">
        <f t="shared" si="158"/>
        <v>3619.3599999999997</v>
      </c>
      <c r="G291" s="58">
        <f t="shared" si="161"/>
        <v>35.04</v>
      </c>
      <c r="H291" s="58">
        <f t="shared" si="159"/>
        <v>86.8</v>
      </c>
      <c r="I291" s="24">
        <f>I288*4</f>
        <v>25.68</v>
      </c>
      <c r="J291" s="29"/>
      <c r="K291" s="58">
        <f>K288*4</f>
        <v>136.16</v>
      </c>
      <c r="L291" s="58">
        <f t="shared" si="162"/>
        <v>45.52</v>
      </c>
      <c r="M291" s="58">
        <v>4</v>
      </c>
      <c r="N291" s="24">
        <f>N288*4</f>
        <v>3.32</v>
      </c>
      <c r="O291" s="24">
        <f>O288*4</f>
        <v>90.68</v>
      </c>
      <c r="P291" s="24">
        <v>0.16</v>
      </c>
      <c r="Q291" s="24">
        <f>Q288*4</f>
        <v>1.68</v>
      </c>
      <c r="R291" s="58">
        <f t="shared" si="160"/>
        <v>23</v>
      </c>
      <c r="S291" s="24">
        <f>S288*4</f>
        <v>18.84</v>
      </c>
      <c r="T291" s="24">
        <f>T288*4</f>
        <v>22.68</v>
      </c>
      <c r="U291" s="59">
        <v>10</v>
      </c>
      <c r="V291" s="60"/>
    </row>
    <row r="292" spans="1:28" s="55" customFormat="1" ht="14.25" customHeight="1" x14ac:dyDescent="0.2">
      <c r="A292" s="61" t="s">
        <v>35</v>
      </c>
      <c r="B292" s="58">
        <f t="shared" si="156"/>
        <v>5153.6500000000005</v>
      </c>
      <c r="C292" s="30"/>
      <c r="D292" s="24">
        <f t="shared" si="157"/>
        <v>4246.3999999999996</v>
      </c>
      <c r="E292" s="58">
        <f>E288*5</f>
        <v>277.8</v>
      </c>
      <c r="F292" s="58">
        <f t="shared" si="158"/>
        <v>4524.2</v>
      </c>
      <c r="G292" s="58">
        <f t="shared" si="161"/>
        <v>43.8</v>
      </c>
      <c r="H292" s="58">
        <f t="shared" si="159"/>
        <v>108.5</v>
      </c>
      <c r="I292" s="24">
        <f>I288*5</f>
        <v>32.1</v>
      </c>
      <c r="J292" s="29"/>
      <c r="K292" s="58">
        <f>K288*5</f>
        <v>170.2</v>
      </c>
      <c r="L292" s="58">
        <f t="shared" si="162"/>
        <v>56.900000000000006</v>
      </c>
      <c r="M292" s="58">
        <v>5</v>
      </c>
      <c r="N292" s="24">
        <f>N288*5</f>
        <v>4.1499999999999995</v>
      </c>
      <c r="O292" s="24">
        <f>O288*5</f>
        <v>113.35000000000001</v>
      </c>
      <c r="P292" s="24">
        <v>0.2</v>
      </c>
      <c r="Q292" s="24">
        <f>Q288*5</f>
        <v>2.1</v>
      </c>
      <c r="R292" s="58">
        <f t="shared" si="160"/>
        <v>28.75</v>
      </c>
      <c r="S292" s="24">
        <f>S288*5</f>
        <v>23.55</v>
      </c>
      <c r="T292" s="24">
        <f>T288*5</f>
        <v>28.35</v>
      </c>
      <c r="U292" s="59">
        <v>12.5</v>
      </c>
      <c r="V292" s="60"/>
    </row>
    <row r="293" spans="1:28" s="55" customFormat="1" ht="14.25" customHeight="1" x14ac:dyDescent="0.2">
      <c r="A293" s="61" t="s">
        <v>36</v>
      </c>
      <c r="B293" s="58">
        <f t="shared" si="156"/>
        <v>8550.880000000001</v>
      </c>
      <c r="C293" s="30"/>
      <c r="D293" s="24">
        <f t="shared" si="157"/>
        <v>5095.68</v>
      </c>
      <c r="E293" s="58">
        <f>E288*6</f>
        <v>333.36</v>
      </c>
      <c r="F293" s="58">
        <f t="shared" si="158"/>
        <v>5429.04</v>
      </c>
      <c r="G293" s="58">
        <f t="shared" si="161"/>
        <v>52.56</v>
      </c>
      <c r="H293" s="58">
        <f t="shared" si="159"/>
        <v>130.19999999999999</v>
      </c>
      <c r="I293" s="24">
        <f>I288*6</f>
        <v>38.519999999999996</v>
      </c>
      <c r="J293" s="29"/>
      <c r="K293" s="58">
        <f>K288*6</f>
        <v>204.24</v>
      </c>
      <c r="L293" s="58">
        <f t="shared" si="162"/>
        <v>68.28</v>
      </c>
      <c r="M293" s="58">
        <v>6</v>
      </c>
      <c r="N293" s="24">
        <f>N288*6</f>
        <v>4.9799999999999995</v>
      </c>
      <c r="O293" s="24">
        <f>O288*6</f>
        <v>136.02000000000001</v>
      </c>
      <c r="P293" s="24">
        <v>0.24</v>
      </c>
      <c r="Q293" s="24">
        <f>Q288*6</f>
        <v>2.52</v>
      </c>
      <c r="R293" s="58">
        <f t="shared" si="160"/>
        <v>34.5</v>
      </c>
      <c r="S293" s="24">
        <f>S288*6</f>
        <v>28.259999999999998</v>
      </c>
      <c r="T293" s="24">
        <f>T288*6</f>
        <v>34.019999999999996</v>
      </c>
      <c r="U293" s="59">
        <v>15</v>
      </c>
      <c r="V293" s="60">
        <f>V269</f>
        <v>2366.5</v>
      </c>
    </row>
    <row r="294" spans="1:28" s="55" customFormat="1" ht="14.25" customHeight="1" x14ac:dyDescent="0.2">
      <c r="A294" s="61" t="s">
        <v>37</v>
      </c>
      <c r="B294" s="58">
        <f t="shared" si="156"/>
        <v>9581.6099999999969</v>
      </c>
      <c r="C294" s="30"/>
      <c r="D294" s="24">
        <f t="shared" si="157"/>
        <v>5944.96</v>
      </c>
      <c r="E294" s="58">
        <f>E288*7</f>
        <v>388.92</v>
      </c>
      <c r="F294" s="58">
        <f t="shared" si="158"/>
        <v>6333.88</v>
      </c>
      <c r="G294" s="58">
        <f t="shared" si="161"/>
        <v>61.32</v>
      </c>
      <c r="H294" s="58">
        <f t="shared" si="159"/>
        <v>151.9</v>
      </c>
      <c r="I294" s="24">
        <f>I288*7</f>
        <v>44.94</v>
      </c>
      <c r="J294" s="29"/>
      <c r="K294" s="58">
        <f>K288*7</f>
        <v>238.28</v>
      </c>
      <c r="L294" s="58">
        <f t="shared" si="162"/>
        <v>79.660000000000011</v>
      </c>
      <c r="M294" s="58">
        <v>7</v>
      </c>
      <c r="N294" s="24">
        <f>N288*7</f>
        <v>5.81</v>
      </c>
      <c r="O294" s="24">
        <f>O288*7</f>
        <v>158.69</v>
      </c>
      <c r="P294" s="24">
        <v>0.28000000000000003</v>
      </c>
      <c r="Q294" s="24">
        <f>Q288*7</f>
        <v>2.94</v>
      </c>
      <c r="R294" s="58">
        <f t="shared" si="160"/>
        <v>40.25</v>
      </c>
      <c r="S294" s="24">
        <f>S288*7</f>
        <v>32.97</v>
      </c>
      <c r="T294" s="24">
        <f>T288*7</f>
        <v>39.69</v>
      </c>
      <c r="U294" s="59">
        <v>17.5</v>
      </c>
      <c r="V294" s="60">
        <f>V270</f>
        <v>2366.5</v>
      </c>
    </row>
    <row r="295" spans="1:28" s="55" customFormat="1" ht="14.25" customHeight="1" x14ac:dyDescent="0.2">
      <c r="A295" s="61" t="s">
        <v>38</v>
      </c>
      <c r="B295" s="58">
        <f t="shared" si="156"/>
        <v>10612.339999999998</v>
      </c>
      <c r="C295" s="30"/>
      <c r="D295" s="24">
        <f t="shared" si="157"/>
        <v>6794.24</v>
      </c>
      <c r="E295" s="58">
        <f>E288*8</f>
        <v>444.48</v>
      </c>
      <c r="F295" s="58">
        <f t="shared" si="158"/>
        <v>7238.7199999999993</v>
      </c>
      <c r="G295" s="58">
        <f t="shared" si="161"/>
        <v>70.08</v>
      </c>
      <c r="H295" s="58">
        <f t="shared" si="159"/>
        <v>173.6</v>
      </c>
      <c r="I295" s="24">
        <f>I288*8</f>
        <v>51.36</v>
      </c>
      <c r="J295" s="29"/>
      <c r="K295" s="58">
        <f>K288*8</f>
        <v>272.32</v>
      </c>
      <c r="L295" s="58">
        <f t="shared" si="162"/>
        <v>91.04</v>
      </c>
      <c r="M295" s="58">
        <v>8</v>
      </c>
      <c r="N295" s="24">
        <f>N288*8</f>
        <v>6.64</v>
      </c>
      <c r="O295" s="24">
        <f>O288*8</f>
        <v>181.36</v>
      </c>
      <c r="P295" s="24">
        <v>0.32</v>
      </c>
      <c r="Q295" s="24">
        <f>Q288*8</f>
        <v>3.36</v>
      </c>
      <c r="R295" s="58">
        <f t="shared" si="160"/>
        <v>46</v>
      </c>
      <c r="S295" s="24">
        <f>S288*8</f>
        <v>37.68</v>
      </c>
      <c r="T295" s="24">
        <f>T288*8</f>
        <v>45.36</v>
      </c>
      <c r="U295" s="59">
        <v>20</v>
      </c>
      <c r="V295" s="60">
        <f>V271</f>
        <v>2366.5</v>
      </c>
    </row>
    <row r="296" spans="1:28" s="55" customFormat="1" ht="15" customHeight="1" x14ac:dyDescent="0.2">
      <c r="A296" s="32" t="s">
        <v>60</v>
      </c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1"/>
      <c r="T296" s="1"/>
      <c r="U296" s="1"/>
      <c r="V296" s="3"/>
    </row>
    <row r="297" spans="1:28" s="55" customFormat="1" ht="15" customHeight="1" x14ac:dyDescent="0.2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V297" s="3"/>
    </row>
    <row r="298" spans="1:28" ht="18" customHeight="1" x14ac:dyDescent="0.2">
      <c r="A298" s="100" t="s">
        <v>65</v>
      </c>
      <c r="B298" s="101"/>
      <c r="C298" s="101"/>
      <c r="D298" s="101"/>
      <c r="E298" s="101"/>
      <c r="F298" s="102"/>
      <c r="G298" s="100" t="s">
        <v>66</v>
      </c>
      <c r="H298" s="101"/>
      <c r="I298" s="102"/>
      <c r="K298" s="34"/>
      <c r="L298" s="34"/>
      <c r="M298" s="34"/>
      <c r="N298" s="103" t="s">
        <v>67</v>
      </c>
      <c r="O298" s="104"/>
      <c r="P298" s="104"/>
      <c r="Q298" s="104"/>
      <c r="R298" s="104"/>
      <c r="S298" s="105"/>
      <c r="T298" s="63"/>
      <c r="V298" s="2"/>
      <c r="X298" s="11"/>
      <c r="AA298" s="64"/>
    </row>
    <row r="299" spans="1:28" ht="25.5" x14ac:dyDescent="0.2">
      <c r="A299" s="9"/>
      <c r="B299" s="9"/>
      <c r="C299" s="9" t="s">
        <v>68</v>
      </c>
      <c r="D299" s="9" t="s">
        <v>69</v>
      </c>
      <c r="E299" s="9" t="s">
        <v>68</v>
      </c>
      <c r="F299" s="9" t="s">
        <v>70</v>
      </c>
      <c r="G299" s="65"/>
      <c r="H299" s="66" t="s">
        <v>71</v>
      </c>
      <c r="I299" s="66" t="s">
        <v>72</v>
      </c>
      <c r="N299" s="22" t="s">
        <v>73</v>
      </c>
      <c r="O299" s="22"/>
      <c r="P299" s="22"/>
      <c r="Q299" s="22">
        <v>2024</v>
      </c>
      <c r="R299" s="59">
        <v>100</v>
      </c>
      <c r="S299" s="22">
        <v>200680</v>
      </c>
      <c r="T299" s="67"/>
      <c r="V299" s="2"/>
      <c r="X299" s="11"/>
      <c r="AB299" s="64"/>
    </row>
    <row r="300" spans="1:28" x14ac:dyDescent="0.2">
      <c r="A300" s="68" t="s">
        <v>74</v>
      </c>
      <c r="B300" s="68"/>
      <c r="C300" s="69">
        <v>3604</v>
      </c>
      <c r="D300" s="70">
        <v>4107</v>
      </c>
      <c r="E300" s="71">
        <v>3603</v>
      </c>
      <c r="F300" s="70">
        <v>3522</v>
      </c>
      <c r="G300" s="29"/>
      <c r="H300" s="59">
        <f>184/2</f>
        <v>92</v>
      </c>
      <c r="I300" s="59">
        <f>0.7*$F$303</f>
        <v>2296</v>
      </c>
      <c r="J300" s="59">
        <f>ROUND(I300,0)</f>
        <v>2296</v>
      </c>
      <c r="K300" s="72"/>
      <c r="L300" s="34"/>
      <c r="M300" s="34"/>
      <c r="N300" s="22" t="s">
        <v>75</v>
      </c>
      <c r="O300" s="22"/>
      <c r="P300" s="22"/>
      <c r="Q300" s="22">
        <v>2028</v>
      </c>
      <c r="R300" s="73">
        <v>125</v>
      </c>
      <c r="S300" s="22">
        <v>201480</v>
      </c>
      <c r="T300" s="63"/>
      <c r="V300" s="2"/>
      <c r="X300" s="11"/>
      <c r="AB300" s="64"/>
    </row>
    <row r="301" spans="1:28" x14ac:dyDescent="0.2">
      <c r="A301" s="74" t="s">
        <v>76</v>
      </c>
      <c r="B301" s="74"/>
      <c r="C301" s="69">
        <v>3612</v>
      </c>
      <c r="D301" s="70">
        <v>4305</v>
      </c>
      <c r="E301" s="71">
        <v>3611</v>
      </c>
      <c r="F301" s="70">
        <v>3736</v>
      </c>
      <c r="G301" s="29"/>
      <c r="H301" s="59">
        <f t="shared" ref="H301:H310" si="163">H300</f>
        <v>92</v>
      </c>
      <c r="I301" s="59">
        <f t="shared" ref="I301:I307" si="164">0.7*$F$303</f>
        <v>2296</v>
      </c>
      <c r="J301" s="59">
        <f t="shared" ref="J301:J310" si="165">ROUND(I301,0)</f>
        <v>2296</v>
      </c>
      <c r="K301" s="32"/>
      <c r="L301" s="32"/>
      <c r="M301" s="32"/>
      <c r="N301" s="22" t="s">
        <v>77</v>
      </c>
      <c r="O301" s="22"/>
      <c r="P301" s="22"/>
      <c r="Q301" s="22">
        <v>2034</v>
      </c>
      <c r="R301" s="73">
        <v>200</v>
      </c>
      <c r="S301" s="22">
        <v>201580</v>
      </c>
      <c r="T301" s="75"/>
      <c r="V301" s="2"/>
      <c r="X301" s="11"/>
      <c r="AB301" s="64"/>
    </row>
    <row r="302" spans="1:28" x14ac:dyDescent="0.2">
      <c r="A302" s="68" t="s">
        <v>78</v>
      </c>
      <c r="B302" s="68"/>
      <c r="C302" s="69">
        <v>3626</v>
      </c>
      <c r="D302" s="70">
        <v>3833</v>
      </c>
      <c r="E302" s="71">
        <v>3625</v>
      </c>
      <c r="F302" s="70">
        <v>3295</v>
      </c>
      <c r="G302" s="29"/>
      <c r="H302" s="59">
        <f t="shared" si="163"/>
        <v>92</v>
      </c>
      <c r="I302" s="59">
        <f t="shared" si="164"/>
        <v>2296</v>
      </c>
      <c r="J302" s="59">
        <f t="shared" si="165"/>
        <v>2296</v>
      </c>
      <c r="K302" s="34"/>
      <c r="L302" s="34"/>
      <c r="M302" s="34"/>
      <c r="N302" s="22" t="s">
        <v>79</v>
      </c>
      <c r="O302" s="22"/>
      <c r="P302" s="22"/>
      <c r="Q302" s="22">
        <v>2035</v>
      </c>
      <c r="R302" s="73">
        <v>125</v>
      </c>
      <c r="S302" s="22">
        <v>201580</v>
      </c>
      <c r="T302" s="63"/>
      <c r="V302" s="2"/>
      <c r="X302" s="11"/>
    </row>
    <row r="303" spans="1:28" x14ac:dyDescent="0.2">
      <c r="A303" s="68" t="s">
        <v>80</v>
      </c>
      <c r="B303" s="68"/>
      <c r="C303" s="69">
        <v>3652</v>
      </c>
      <c r="D303" s="70">
        <v>3765</v>
      </c>
      <c r="E303" s="71">
        <v>3651</v>
      </c>
      <c r="F303" s="70">
        <v>3280</v>
      </c>
      <c r="G303" s="29"/>
      <c r="H303" s="59">
        <f t="shared" si="163"/>
        <v>92</v>
      </c>
      <c r="I303" s="59">
        <f t="shared" si="164"/>
        <v>2296</v>
      </c>
      <c r="J303" s="59">
        <f t="shared" si="165"/>
        <v>2296</v>
      </c>
      <c r="N303" s="22" t="s">
        <v>81</v>
      </c>
      <c r="O303" s="22"/>
      <c r="P303" s="22"/>
      <c r="Q303" s="22">
        <v>2036</v>
      </c>
      <c r="R303" s="73">
        <v>50</v>
      </c>
      <c r="S303" s="22">
        <v>201580</v>
      </c>
      <c r="T303" s="67"/>
      <c r="V303" s="2"/>
      <c r="X303" s="11"/>
    </row>
    <row r="304" spans="1:28" x14ac:dyDescent="0.2">
      <c r="A304" s="68" t="s">
        <v>82</v>
      </c>
      <c r="B304" s="68"/>
      <c r="C304" s="69">
        <v>3616</v>
      </c>
      <c r="D304" s="70">
        <v>3785</v>
      </c>
      <c r="E304" s="71">
        <v>3615</v>
      </c>
      <c r="F304" s="70">
        <v>3263</v>
      </c>
      <c r="G304" s="29"/>
      <c r="H304" s="59">
        <f t="shared" si="163"/>
        <v>92</v>
      </c>
      <c r="I304" s="59">
        <f t="shared" si="164"/>
        <v>2296</v>
      </c>
      <c r="J304" s="59">
        <f t="shared" si="165"/>
        <v>2296</v>
      </c>
      <c r="N304" s="22" t="s">
        <v>83</v>
      </c>
      <c r="O304" s="22"/>
      <c r="P304" s="22"/>
      <c r="Q304" s="22">
        <v>2037</v>
      </c>
      <c r="R304" s="73">
        <v>350</v>
      </c>
      <c r="S304" s="22">
        <v>201580</v>
      </c>
      <c r="T304" s="67"/>
      <c r="V304" s="2"/>
      <c r="X304" s="11"/>
    </row>
    <row r="305" spans="1:24" x14ac:dyDescent="0.2">
      <c r="A305" s="68" t="s">
        <v>84</v>
      </c>
      <c r="B305" s="68"/>
      <c r="C305" s="69">
        <v>3654</v>
      </c>
      <c r="D305" s="70">
        <v>3998</v>
      </c>
      <c r="E305" s="71">
        <v>3655</v>
      </c>
      <c r="F305" s="70">
        <v>3496</v>
      </c>
      <c r="G305" s="29"/>
      <c r="H305" s="59">
        <f t="shared" si="163"/>
        <v>92</v>
      </c>
      <c r="I305" s="59">
        <f t="shared" si="164"/>
        <v>2296</v>
      </c>
      <c r="J305" s="59">
        <f t="shared" si="165"/>
        <v>2296</v>
      </c>
      <c r="N305" s="22" t="s">
        <v>85</v>
      </c>
      <c r="O305" s="22"/>
      <c r="P305" s="22"/>
      <c r="Q305" s="22">
        <v>2038</v>
      </c>
      <c r="R305" s="73">
        <v>50</v>
      </c>
      <c r="S305" s="22">
        <v>201580</v>
      </c>
      <c r="T305" s="67"/>
      <c r="V305" s="2"/>
      <c r="X305" s="11"/>
    </row>
    <row r="306" spans="1:24" x14ac:dyDescent="0.2">
      <c r="A306" s="68" t="s">
        <v>86</v>
      </c>
      <c r="B306" s="68"/>
      <c r="C306" s="69">
        <v>3662</v>
      </c>
      <c r="D306" s="70">
        <v>4348</v>
      </c>
      <c r="E306" s="71">
        <v>3661</v>
      </c>
      <c r="F306" s="70">
        <v>3773</v>
      </c>
      <c r="G306" s="29"/>
      <c r="H306" s="59">
        <f t="shared" si="163"/>
        <v>92</v>
      </c>
      <c r="I306" s="59">
        <f t="shared" si="164"/>
        <v>2296</v>
      </c>
      <c r="J306" s="59">
        <f t="shared" si="165"/>
        <v>2296</v>
      </c>
      <c r="N306" s="22" t="s">
        <v>87</v>
      </c>
      <c r="O306" s="22"/>
      <c r="P306" s="22"/>
      <c r="Q306" s="22">
        <v>2041</v>
      </c>
      <c r="R306" s="73">
        <v>175</v>
      </c>
      <c r="S306" s="22">
        <v>201780</v>
      </c>
      <c r="T306" s="67"/>
      <c r="V306" s="2"/>
      <c r="X306" s="11"/>
    </row>
    <row r="307" spans="1:24" x14ac:dyDescent="0.2">
      <c r="A307" s="68" t="s">
        <v>88</v>
      </c>
      <c r="B307" s="68"/>
      <c r="C307" s="69">
        <v>3642</v>
      </c>
      <c r="D307" s="70">
        <v>3836</v>
      </c>
      <c r="E307" s="71">
        <v>3641</v>
      </c>
      <c r="F307" s="70">
        <v>3533</v>
      </c>
      <c r="G307" s="29"/>
      <c r="H307" s="59">
        <f t="shared" si="163"/>
        <v>92</v>
      </c>
      <c r="I307" s="59">
        <f t="shared" si="164"/>
        <v>2296</v>
      </c>
      <c r="J307" s="59">
        <f t="shared" si="165"/>
        <v>2296</v>
      </c>
      <c r="N307" s="76" t="s">
        <v>89</v>
      </c>
      <c r="O307" s="76"/>
      <c r="P307" s="76"/>
      <c r="Q307" s="76">
        <v>2042</v>
      </c>
      <c r="R307" s="77">
        <v>25</v>
      </c>
      <c r="S307" s="76">
        <v>201780</v>
      </c>
      <c r="T307" s="67"/>
      <c r="V307" s="2"/>
      <c r="X307" s="11"/>
    </row>
    <row r="308" spans="1:24" x14ac:dyDescent="0.2">
      <c r="A308" s="68" t="s">
        <v>90</v>
      </c>
      <c r="B308" s="68"/>
      <c r="C308" s="69">
        <v>3645</v>
      </c>
      <c r="D308" s="70">
        <v>3551</v>
      </c>
      <c r="E308" s="71">
        <v>3647</v>
      </c>
      <c r="F308" s="70">
        <v>2972</v>
      </c>
      <c r="G308" s="29"/>
      <c r="H308" s="59">
        <v>92</v>
      </c>
      <c r="I308" s="59">
        <f>0.7*$F$303</f>
        <v>2296</v>
      </c>
      <c r="J308" s="59">
        <f t="shared" si="165"/>
        <v>2296</v>
      </c>
      <c r="R308" s="78"/>
      <c r="T308" s="67"/>
      <c r="V308" s="2"/>
      <c r="X308" s="11"/>
    </row>
    <row r="309" spans="1:24" x14ac:dyDescent="0.2">
      <c r="A309" s="68" t="s">
        <v>91</v>
      </c>
      <c r="B309" s="68"/>
      <c r="C309" s="69">
        <v>3602</v>
      </c>
      <c r="D309" s="70">
        <v>3518</v>
      </c>
      <c r="E309" s="71">
        <v>3601</v>
      </c>
      <c r="F309" s="70">
        <v>2506</v>
      </c>
      <c r="G309" s="29"/>
      <c r="H309" s="59">
        <f t="shared" si="163"/>
        <v>92</v>
      </c>
      <c r="I309" s="59">
        <f>0.7*F309</f>
        <v>1754.1999999999998</v>
      </c>
      <c r="J309" s="59">
        <f t="shared" si="165"/>
        <v>1754</v>
      </c>
      <c r="R309" s="78"/>
      <c r="T309" s="67"/>
      <c r="V309" s="2"/>
      <c r="X309" s="11"/>
    </row>
    <row r="310" spans="1:24" x14ac:dyDescent="0.2">
      <c r="A310" s="68" t="s">
        <v>92</v>
      </c>
      <c r="B310" s="68"/>
      <c r="C310" s="69">
        <v>3657</v>
      </c>
      <c r="D310" s="70">
        <v>4020</v>
      </c>
      <c r="E310" s="71">
        <v>3756</v>
      </c>
      <c r="F310" s="70">
        <v>3441</v>
      </c>
      <c r="G310" s="29"/>
      <c r="H310" s="59">
        <f t="shared" si="163"/>
        <v>92</v>
      </c>
      <c r="I310" s="59">
        <f>0.7*$F$303</f>
        <v>2296</v>
      </c>
      <c r="J310" s="59">
        <f t="shared" si="165"/>
        <v>2296</v>
      </c>
      <c r="R310" s="78"/>
      <c r="T310" s="67"/>
      <c r="V310" s="2"/>
      <c r="X310" s="11"/>
    </row>
    <row r="311" spans="1:24" x14ac:dyDescent="0.2">
      <c r="A311" s="79" t="s">
        <v>93</v>
      </c>
      <c r="R311" s="78"/>
      <c r="T311" s="67"/>
      <c r="V311" s="2"/>
      <c r="X311" s="11"/>
    </row>
    <row r="312" spans="1:24" ht="18" customHeight="1" x14ac:dyDescent="0.2">
      <c r="A312" s="79" t="s">
        <v>94</v>
      </c>
      <c r="B312" s="80"/>
      <c r="C312" s="81"/>
      <c r="D312" s="81"/>
      <c r="E312" s="81"/>
      <c r="N312" s="103" t="s">
        <v>95</v>
      </c>
      <c r="O312" s="104"/>
      <c r="P312" s="104"/>
      <c r="Q312" s="104"/>
      <c r="R312" s="104"/>
      <c r="S312" s="105"/>
      <c r="T312" s="67"/>
      <c r="V312" s="1"/>
      <c r="X312" s="3"/>
    </row>
    <row r="313" spans="1:24" ht="12.75" customHeight="1" x14ac:dyDescent="0.2">
      <c r="A313" s="79" t="s">
        <v>96</v>
      </c>
      <c r="B313" s="79"/>
      <c r="C313" s="82"/>
      <c r="D313" s="82"/>
      <c r="E313" s="82"/>
      <c r="F313" s="82"/>
      <c r="G313" s="82"/>
      <c r="H313" s="82"/>
      <c r="I313" s="82"/>
      <c r="M313" s="11"/>
      <c r="N313" s="83" t="s">
        <v>97</v>
      </c>
      <c r="O313" s="84"/>
      <c r="P313" s="84"/>
      <c r="Q313" s="85"/>
      <c r="R313" s="22" t="s">
        <v>98</v>
      </c>
      <c r="S313" s="22">
        <v>201580</v>
      </c>
      <c r="T313" s="67"/>
      <c r="V313" s="1"/>
      <c r="X313" s="3"/>
    </row>
    <row r="314" spans="1:24" ht="18" customHeight="1" x14ac:dyDescent="0.2">
      <c r="A314" s="100" t="s">
        <v>99</v>
      </c>
      <c r="B314" s="102"/>
      <c r="C314" s="9" t="s">
        <v>100</v>
      </c>
      <c r="D314" s="9" t="s">
        <v>101</v>
      </c>
      <c r="E314" s="9" t="s">
        <v>102</v>
      </c>
      <c r="F314" s="9" t="s">
        <v>103</v>
      </c>
      <c r="G314" s="29"/>
      <c r="H314" s="9" t="s">
        <v>68</v>
      </c>
      <c r="I314" s="9" t="s">
        <v>104</v>
      </c>
      <c r="J314" s="9" t="s">
        <v>101</v>
      </c>
      <c r="K314" s="9" t="s">
        <v>105</v>
      </c>
      <c r="L314" s="11"/>
      <c r="M314" s="86"/>
      <c r="N314" s="103" t="s">
        <v>106</v>
      </c>
      <c r="O314" s="104"/>
      <c r="P314" s="104"/>
      <c r="Q314" s="104"/>
      <c r="R314" s="104"/>
      <c r="S314" s="105"/>
      <c r="V314" s="1"/>
      <c r="X314" s="3"/>
    </row>
    <row r="315" spans="1:24" x14ac:dyDescent="0.2">
      <c r="A315" s="96" t="s">
        <v>107</v>
      </c>
      <c r="B315" s="97"/>
      <c r="C315" s="87">
        <v>225</v>
      </c>
      <c r="D315" s="87">
        <f t="shared" ref="D315:D321" si="166">C315*7%</f>
        <v>15.750000000000002</v>
      </c>
      <c r="E315" s="87">
        <f>C315+D315</f>
        <v>240.75</v>
      </c>
      <c r="F315" s="9" t="s">
        <v>108</v>
      </c>
      <c r="G315" s="29"/>
      <c r="H315" s="9">
        <v>3854</v>
      </c>
      <c r="I315" s="88">
        <f>K315/1.07</f>
        <v>2709.9999999999995</v>
      </c>
      <c r="J315" s="89">
        <f>I315*0.07</f>
        <v>189.7</v>
      </c>
      <c r="K315" s="89">
        <v>2899.7</v>
      </c>
      <c r="L315" s="86"/>
      <c r="M315" s="86"/>
      <c r="N315" s="22" t="s">
        <v>109</v>
      </c>
      <c r="O315" s="22"/>
      <c r="P315" s="22"/>
      <c r="Q315" s="22"/>
      <c r="R315" s="73">
        <f>150+300</f>
        <v>450</v>
      </c>
      <c r="S315" s="22">
        <v>201480</v>
      </c>
      <c r="V315" s="1"/>
      <c r="W315" s="2"/>
    </row>
    <row r="316" spans="1:24" x14ac:dyDescent="0.2">
      <c r="A316" s="96" t="s">
        <v>110</v>
      </c>
      <c r="B316" s="97"/>
      <c r="C316" s="87">
        <v>125</v>
      </c>
      <c r="D316" s="87">
        <f t="shared" si="166"/>
        <v>8.75</v>
      </c>
      <c r="E316" s="87">
        <f t="shared" ref="E316:E321" si="167">SUM(C316:D316)</f>
        <v>133.75</v>
      </c>
      <c r="F316" s="9">
        <v>0</v>
      </c>
      <c r="G316" s="29"/>
      <c r="H316" s="9">
        <v>3855</v>
      </c>
      <c r="I316" s="88">
        <f t="shared" ref="I316:I321" si="168">K316/1.07</f>
        <v>2330</v>
      </c>
      <c r="J316" s="89">
        <f t="shared" ref="J316:J323" si="169">I316*0.07</f>
        <v>163.10000000000002</v>
      </c>
      <c r="K316" s="89">
        <v>2493.1</v>
      </c>
      <c r="L316" s="86"/>
      <c r="M316" s="86"/>
      <c r="N316" s="96" t="s">
        <v>111</v>
      </c>
      <c r="O316" s="98"/>
      <c r="P316" s="98"/>
      <c r="Q316" s="97"/>
      <c r="R316" s="73">
        <v>72</v>
      </c>
      <c r="S316" s="22">
        <v>201480</v>
      </c>
      <c r="V316" s="1"/>
      <c r="W316" s="2"/>
    </row>
    <row r="317" spans="1:24" x14ac:dyDescent="0.2">
      <c r="A317" s="96" t="s">
        <v>112</v>
      </c>
      <c r="B317" s="97"/>
      <c r="C317" s="87">
        <v>525</v>
      </c>
      <c r="D317" s="87">
        <f t="shared" si="166"/>
        <v>36.75</v>
      </c>
      <c r="E317" s="87">
        <f t="shared" si="167"/>
        <v>561.75</v>
      </c>
      <c r="F317" s="9" t="s">
        <v>113</v>
      </c>
      <c r="G317" s="29"/>
      <c r="H317" s="9">
        <v>3856</v>
      </c>
      <c r="I317" s="88">
        <f t="shared" si="168"/>
        <v>1904.9999999999998</v>
      </c>
      <c r="J317" s="89">
        <f t="shared" si="169"/>
        <v>133.35</v>
      </c>
      <c r="K317" s="89">
        <v>2038.35</v>
      </c>
      <c r="L317" s="86"/>
      <c r="N317" s="96" t="s">
        <v>114</v>
      </c>
      <c r="O317" s="98"/>
      <c r="P317" s="98"/>
      <c r="Q317" s="97"/>
      <c r="R317" s="90">
        <v>75</v>
      </c>
      <c r="S317" s="22">
        <v>201780</v>
      </c>
      <c r="U317" s="2"/>
      <c r="V317" s="1"/>
    </row>
    <row r="318" spans="1:24" x14ac:dyDescent="0.2">
      <c r="A318" s="96" t="s">
        <v>115</v>
      </c>
      <c r="B318" s="97"/>
      <c r="C318" s="87">
        <v>325</v>
      </c>
      <c r="D318" s="87">
        <f t="shared" si="166"/>
        <v>22.750000000000004</v>
      </c>
      <c r="E318" s="87">
        <f t="shared" si="167"/>
        <v>347.75</v>
      </c>
      <c r="F318" s="9" t="s">
        <v>116</v>
      </c>
      <c r="G318" s="29"/>
      <c r="H318" s="9">
        <v>3867</v>
      </c>
      <c r="I318" s="88">
        <f t="shared" si="168"/>
        <v>2145</v>
      </c>
      <c r="J318" s="89">
        <f t="shared" si="169"/>
        <v>150.15</v>
      </c>
      <c r="K318" s="89">
        <v>2295.15</v>
      </c>
      <c r="L318" s="86"/>
      <c r="N318" s="32"/>
      <c r="O318" s="32"/>
      <c r="P318" s="32"/>
      <c r="Q318" s="32"/>
      <c r="R318" s="91"/>
      <c r="U318" s="2"/>
      <c r="V318" s="1"/>
    </row>
    <row r="319" spans="1:24" x14ac:dyDescent="0.2">
      <c r="A319" s="96" t="s">
        <v>117</v>
      </c>
      <c r="B319" s="97"/>
      <c r="C319" s="59">
        <v>575</v>
      </c>
      <c r="D319" s="87">
        <f t="shared" si="166"/>
        <v>40.250000000000007</v>
      </c>
      <c r="E319" s="87">
        <f t="shared" si="167"/>
        <v>615.25</v>
      </c>
      <c r="F319" s="9">
        <v>80</v>
      </c>
      <c r="G319" s="29"/>
      <c r="H319" s="9">
        <v>3857</v>
      </c>
      <c r="I319" s="88">
        <f t="shared" si="168"/>
        <v>1300</v>
      </c>
      <c r="J319" s="89">
        <f t="shared" si="169"/>
        <v>91.000000000000014</v>
      </c>
      <c r="K319" s="89">
        <v>1391</v>
      </c>
      <c r="S319" s="91"/>
      <c r="U319" s="2"/>
      <c r="V319" s="1"/>
    </row>
    <row r="320" spans="1:24" x14ac:dyDescent="0.2">
      <c r="A320" s="96" t="s">
        <v>118</v>
      </c>
      <c r="B320" s="97"/>
      <c r="C320" s="59">
        <v>425</v>
      </c>
      <c r="D320" s="87">
        <f t="shared" si="166"/>
        <v>29.750000000000004</v>
      </c>
      <c r="E320" s="87">
        <f t="shared" si="167"/>
        <v>454.75</v>
      </c>
      <c r="F320" s="9">
        <v>40</v>
      </c>
      <c r="G320" s="29"/>
      <c r="H320" s="9">
        <v>3858</v>
      </c>
      <c r="I320" s="88">
        <f t="shared" si="168"/>
        <v>816</v>
      </c>
      <c r="J320" s="89">
        <f t="shared" si="169"/>
        <v>57.120000000000005</v>
      </c>
      <c r="K320" s="89">
        <v>873.12</v>
      </c>
      <c r="U320" s="2"/>
      <c r="V320" s="1"/>
    </row>
    <row r="321" spans="1:22" x14ac:dyDescent="0.2">
      <c r="A321" s="96" t="s">
        <v>119</v>
      </c>
      <c r="B321" s="97"/>
      <c r="C321" s="59">
        <v>725</v>
      </c>
      <c r="D321" s="87">
        <f t="shared" si="166"/>
        <v>50.750000000000007</v>
      </c>
      <c r="E321" s="87">
        <f t="shared" si="167"/>
        <v>775.75</v>
      </c>
      <c r="F321" s="9">
        <v>0</v>
      </c>
      <c r="G321" s="29"/>
      <c r="H321" s="9">
        <v>3807</v>
      </c>
      <c r="I321" s="88">
        <f t="shared" si="168"/>
        <v>725</v>
      </c>
      <c r="J321" s="89">
        <f t="shared" si="169"/>
        <v>50.750000000000007</v>
      </c>
      <c r="K321" s="89">
        <f>1551.5/2</f>
        <v>775.75</v>
      </c>
      <c r="U321" s="2"/>
      <c r="V321" s="1"/>
    </row>
    <row r="322" spans="1:22" x14ac:dyDescent="0.2">
      <c r="A322" s="96" t="s">
        <v>120</v>
      </c>
      <c r="B322" s="97"/>
      <c r="C322" s="59"/>
      <c r="D322" s="87"/>
      <c r="E322" s="87">
        <f>D322*7%</f>
        <v>0</v>
      </c>
      <c r="F322" s="9">
        <v>15</v>
      </c>
      <c r="G322" s="29"/>
      <c r="H322" s="9">
        <v>3841</v>
      </c>
      <c r="I322" s="92">
        <v>115</v>
      </c>
      <c r="J322" s="89">
        <f>I322*0.07</f>
        <v>8.0500000000000007</v>
      </c>
      <c r="K322" s="89">
        <f>SUM(I322:J322)</f>
        <v>123.05</v>
      </c>
      <c r="V322" s="2"/>
    </row>
    <row r="323" spans="1:22" x14ac:dyDescent="0.2">
      <c r="A323" s="96" t="s">
        <v>121</v>
      </c>
      <c r="B323" s="97"/>
      <c r="C323" s="59"/>
      <c r="D323" s="87"/>
      <c r="E323" s="87">
        <f>D323*7%</f>
        <v>0</v>
      </c>
      <c r="F323" s="9">
        <v>25</v>
      </c>
      <c r="G323" s="29"/>
      <c r="H323" s="9">
        <v>3842</v>
      </c>
      <c r="I323" s="92">
        <v>180</v>
      </c>
      <c r="J323" s="89">
        <f t="shared" si="169"/>
        <v>12.600000000000001</v>
      </c>
      <c r="K323" s="89">
        <f>SUM(I323:J323)</f>
        <v>192.6</v>
      </c>
      <c r="T323" s="82"/>
      <c r="V323" s="2"/>
    </row>
    <row r="324" spans="1:22" ht="15.75" customHeight="1" x14ac:dyDescent="0.2">
      <c r="A324" s="93" t="s">
        <v>122</v>
      </c>
      <c r="B324" s="93"/>
      <c r="C324" s="93"/>
      <c r="P324" s="94"/>
      <c r="T324" s="82"/>
      <c r="U324" s="82"/>
      <c r="V324" s="2"/>
    </row>
    <row r="325" spans="1:22" x14ac:dyDescent="0.2">
      <c r="R325" s="82"/>
      <c r="T325" s="82"/>
      <c r="U325" s="82"/>
      <c r="V325" s="2"/>
    </row>
    <row r="326" spans="1:22" x14ac:dyDescent="0.2">
      <c r="U326" s="82"/>
      <c r="V326" s="2"/>
    </row>
    <row r="327" spans="1:22" hidden="1" x14ac:dyDescent="0.2">
      <c r="A327" s="5" t="s">
        <v>123</v>
      </c>
      <c r="B327" s="95" t="s">
        <v>124</v>
      </c>
      <c r="C327" s="5" t="s">
        <v>125</v>
      </c>
      <c r="D327" s="5"/>
      <c r="E327" s="95" t="s">
        <v>126</v>
      </c>
      <c r="F327" s="1" t="s">
        <v>127</v>
      </c>
    </row>
  </sheetData>
  <mergeCells count="30">
    <mergeCell ref="A250:U250"/>
    <mergeCell ref="B27:C27"/>
    <mergeCell ref="D27:U27"/>
    <mergeCell ref="B40:C40"/>
    <mergeCell ref="D40:U40"/>
    <mergeCell ref="A82:U82"/>
    <mergeCell ref="A106:U106"/>
    <mergeCell ref="A130:U130"/>
    <mergeCell ref="A154:U154"/>
    <mergeCell ref="A178:U178"/>
    <mergeCell ref="A202:U202"/>
    <mergeCell ref="A226:U226"/>
    <mergeCell ref="A318:B318"/>
    <mergeCell ref="A274:U274"/>
    <mergeCell ref="A298:F298"/>
    <mergeCell ref="G298:I298"/>
    <mergeCell ref="N298:S298"/>
    <mergeCell ref="N312:S312"/>
    <mergeCell ref="A314:B314"/>
    <mergeCell ref="N314:S314"/>
    <mergeCell ref="A315:B315"/>
    <mergeCell ref="A316:B316"/>
    <mergeCell ref="N316:Q316"/>
    <mergeCell ref="A317:B317"/>
    <mergeCell ref="N317:Q317"/>
    <mergeCell ref="A319:B319"/>
    <mergeCell ref="A320:B320"/>
    <mergeCell ref="A321:B321"/>
    <mergeCell ref="A322:B322"/>
    <mergeCell ref="A323:B323"/>
  </mergeCells>
  <pageMargins left="0.25" right="0.25" top="0.75" bottom="0.75" header="0.3" footer="0.3"/>
  <pageSetup scale="49" fitToHeight="0" orientation="landscape" r:id="rId1"/>
  <headerFooter>
    <oddHeader>&amp;L&amp;D&amp;T&amp;C&amp;14Fall 2026-Spring 2027 [Proposed] Charges</oddHeader>
    <oddFooter>&amp;C&amp;P</oddFooter>
  </headerFooter>
  <rowBreaks count="4" manualBreakCount="4">
    <brk id="81" min="2" max="21" man="1"/>
    <brk id="153" min="2" max="21" man="1"/>
    <brk id="200" min="2" max="21" man="1"/>
    <brk id="273" min="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26-Spring 27 Hourly Rates</vt:lpstr>
      <vt:lpstr>'Fall 26-Spring 27 Hourly Rates'!Print_Area</vt:lpstr>
    </vt:vector>
  </TitlesOfParts>
  <Company>Western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Brady Proffitt</dc:creator>
  <cp:lastModifiedBy>Brady Proffitt</cp:lastModifiedBy>
  <dcterms:created xsi:type="dcterms:W3CDTF">2026-06-26T19:48:07Z</dcterms:created>
  <dcterms:modified xsi:type="dcterms:W3CDTF">2026-07-16T18:18:26Z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321b5f-a4ea-42e4-9273-2f91b9a1a708_Enabled">
    <vt:lpwstr>true</vt:lpwstr>
  </property>
  <property fmtid="{D5CDD505-2E9C-101B-9397-08002B2CF9AE}" pid="3" name="MSIP_Label_8d321b5f-a4ea-42e4-9273-2f91b9a1a708_SetDate">
    <vt:lpwstr>2026-06-26T19:48:10Z</vt:lpwstr>
  </property>
  <property fmtid="{D5CDD505-2E9C-101B-9397-08002B2CF9AE}" pid="4" name="MSIP_Label_8d321b5f-a4ea-42e4-9273-2f91b9a1a708_Method">
    <vt:lpwstr>Standard</vt:lpwstr>
  </property>
  <property fmtid="{D5CDD505-2E9C-101B-9397-08002B2CF9AE}" pid="5" name="MSIP_Label_8d321b5f-a4ea-42e4-9273-2f91b9a1a708_Name">
    <vt:lpwstr>Low Confidentiality - Green</vt:lpwstr>
  </property>
  <property fmtid="{D5CDD505-2E9C-101B-9397-08002B2CF9AE}" pid="6" name="MSIP_Label_8d321b5f-a4ea-42e4-9273-2f91b9a1a708_SiteId">
    <vt:lpwstr>c5b35b5a-16d5-4414-8ee1-7bde70543f1b</vt:lpwstr>
  </property>
  <property fmtid="{D5CDD505-2E9C-101B-9397-08002B2CF9AE}" pid="7" name="MSIP_Label_8d321b5f-a4ea-42e4-9273-2f91b9a1a708_ActionId">
    <vt:lpwstr>4bbe8a1d-6e96-4daf-b252-6bd5c8f06218</vt:lpwstr>
  </property>
  <property fmtid="{D5CDD505-2E9C-101B-9397-08002B2CF9AE}" pid="8" name="MSIP_Label_8d321b5f-a4ea-42e4-9273-2f91b9a1a708_ContentBits">
    <vt:lpwstr>0</vt:lpwstr>
  </property>
  <property fmtid="{D5CDD505-2E9C-101B-9397-08002B2CF9AE}" pid="9" name="MSIP_Label_8d321b5f-a4ea-42e4-9273-2f91b9a1a708_Tag">
    <vt:lpwstr>10, 3, 0, 1</vt:lpwstr>
  </property>
</Properties>
</file>